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cabab\Downloads\Planes metas 6 y 8\"/>
    </mc:Choice>
  </mc:AlternateContent>
  <xr:revisionPtr revIDLastSave="0" documentId="13_ncr:1_{3E8A3926-0BFD-4ECD-AECE-437A52A01117}" xr6:coauthVersionLast="47" xr6:coauthVersionMax="47" xr10:uidLastSave="{00000000-0000-0000-0000-000000000000}"/>
  <bookViews>
    <workbookView xWindow="-120" yWindow="-120" windowWidth="29040" windowHeight="1572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9" i="1" l="1"/>
  <c r="AR37" i="1"/>
  <c r="AQ36" i="1"/>
  <c r="X36" i="1"/>
  <c r="X35" i="1"/>
  <c r="X33" i="1"/>
  <c r="AR33" i="1"/>
  <c r="X31" i="1"/>
  <c r="AQ14" i="1" l="1"/>
  <c r="AQ15" i="1"/>
  <c r="AQ16" i="1"/>
  <c r="AQ17" i="1"/>
  <c r="AQ22" i="1"/>
  <c r="AQ23" i="1"/>
  <c r="AQ24" i="1"/>
  <c r="AQ25" i="1"/>
  <c r="AQ26" i="1"/>
  <c r="AQ28" i="1"/>
  <c r="W19" i="1"/>
  <c r="W17" i="1"/>
  <c r="W16" i="1"/>
  <c r="W15" i="1"/>
  <c r="W14" i="1"/>
  <c r="AR36" i="1"/>
  <c r="AP36" i="1"/>
  <c r="AK36" i="1"/>
  <c r="AM36" i="1" s="1"/>
  <c r="AH36" i="1"/>
  <c r="AF36" i="1"/>
  <c r="AA36" i="1"/>
  <c r="AC36" i="1" s="1"/>
  <c r="AP35" i="1"/>
  <c r="AR35" i="1" s="1"/>
  <c r="AR34" i="1"/>
  <c r="AP34" i="1"/>
  <c r="AK34" i="1"/>
  <c r="AM34" i="1" s="1"/>
  <c r="AJ34" i="1"/>
  <c r="AA34" i="1"/>
  <c r="AC34" i="1" s="1"/>
  <c r="AP33" i="1"/>
  <c r="AK33" i="1"/>
  <c r="AF33" i="1"/>
  <c r="AH33" i="1" s="1"/>
  <c r="AA33" i="1"/>
  <c r="AC33" i="1" s="1"/>
  <c r="AR32" i="1"/>
  <c r="AP32" i="1"/>
  <c r="AM32" i="1"/>
  <c r="AK32" i="1"/>
  <c r="AH32" i="1"/>
  <c r="AF32" i="1"/>
  <c r="AC32" i="1"/>
  <c r="AA32" i="1"/>
  <c r="AR31" i="1"/>
  <c r="AP31" i="1"/>
  <c r="AM31" i="1"/>
  <c r="AK31" i="1"/>
  <c r="AH31" i="1"/>
  <c r="AF31" i="1"/>
  <c r="AC31" i="1"/>
  <c r="AA31" i="1"/>
  <c r="AP30" i="1"/>
  <c r="AR30" i="1" s="1"/>
  <c r="AK30" i="1"/>
  <c r="AM30" i="1" s="1"/>
  <c r="AA30" i="1"/>
  <c r="AC30" i="1" s="1"/>
  <c r="P28" i="1"/>
  <c r="P27" i="1"/>
  <c r="P26" i="1"/>
  <c r="P25" i="1"/>
  <c r="P24" i="1"/>
  <c r="P23" i="1"/>
  <c r="P22" i="1"/>
  <c r="AP13" i="1" l="1"/>
  <c r="AR13" i="1" s="1"/>
  <c r="AK13" i="1"/>
  <c r="AM13" i="1" s="1"/>
  <c r="AM37" i="1"/>
  <c r="AP28" i="1"/>
  <c r="AR28" i="1" s="1"/>
  <c r="AP27" i="1"/>
  <c r="AR27" i="1" s="1"/>
  <c r="AP26" i="1"/>
  <c r="AR26" i="1" s="1"/>
  <c r="AP25" i="1"/>
  <c r="AR25" i="1" s="1"/>
  <c r="AP24" i="1"/>
  <c r="AR24" i="1" s="1"/>
  <c r="AP23" i="1"/>
  <c r="AR23" i="1" s="1"/>
  <c r="AP22" i="1"/>
  <c r="AR22" i="1" s="1"/>
  <c r="AP21" i="1"/>
  <c r="AR21" i="1" s="1"/>
  <c r="AP20" i="1"/>
  <c r="AP19" i="1"/>
  <c r="AR19" i="1" s="1"/>
  <c r="AP18" i="1"/>
  <c r="AP17" i="1"/>
  <c r="AR17" i="1" s="1"/>
  <c r="AP16" i="1"/>
  <c r="AR16" i="1" s="1"/>
  <c r="AP15" i="1"/>
  <c r="AR15" i="1" s="1"/>
  <c r="AP14" i="1"/>
  <c r="AR14"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K15" i="1"/>
  <c r="AM15" i="1" s="1"/>
  <c r="AK14" i="1"/>
  <c r="AM14" i="1" s="1"/>
  <c r="AH37" i="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F15" i="1"/>
  <c r="AH15" i="1" s="1"/>
  <c r="AF14" i="1"/>
  <c r="AH14" i="1" s="1"/>
  <c r="AF13" i="1"/>
  <c r="AH13" i="1" s="1"/>
  <c r="AC37" i="1"/>
  <c r="AA28" i="1"/>
  <c r="AC28" i="1" s="1"/>
  <c r="AA27" i="1"/>
  <c r="AC27" i="1" s="1"/>
  <c r="AA26" i="1"/>
  <c r="AC26" i="1" s="1"/>
  <c r="AA25" i="1"/>
  <c r="AC25" i="1" s="1"/>
  <c r="AA24" i="1"/>
  <c r="AC24" i="1" s="1"/>
  <c r="AA23" i="1"/>
  <c r="AC23" i="1" s="1"/>
  <c r="AA22" i="1"/>
  <c r="AC22" i="1" s="1"/>
  <c r="AA21" i="1"/>
  <c r="AC21" i="1" s="1"/>
  <c r="AA20" i="1"/>
  <c r="AC20" i="1" s="1"/>
  <c r="AA19" i="1"/>
  <c r="AC19" i="1" s="1"/>
  <c r="AA18" i="1"/>
  <c r="AC18" i="1" s="1"/>
  <c r="AA17" i="1"/>
  <c r="AC17" i="1" s="1"/>
  <c r="AA16" i="1"/>
  <c r="AC16" i="1" s="1"/>
  <c r="AA15" i="1"/>
  <c r="AC15" i="1" s="1"/>
  <c r="AA14" i="1"/>
  <c r="AC14" i="1" s="1"/>
  <c r="AA13" i="1"/>
  <c r="AC13" i="1" s="1"/>
  <c r="AC29" i="1" s="1"/>
  <c r="X37" i="1"/>
  <c r="V28" i="1"/>
  <c r="X28" i="1" s="1"/>
  <c r="V27" i="1"/>
  <c r="X27" i="1" s="1"/>
  <c r="V26" i="1"/>
  <c r="X26" i="1" s="1"/>
  <c r="V25" i="1"/>
  <c r="X25" i="1" s="1"/>
  <c r="V24" i="1"/>
  <c r="X24" i="1" s="1"/>
  <c r="V23" i="1"/>
  <c r="X23" i="1" s="1"/>
  <c r="V22" i="1"/>
  <c r="X22" i="1" s="1"/>
  <c r="V20" i="1"/>
  <c r="V19" i="1"/>
  <c r="X19" i="1" s="1"/>
  <c r="V18" i="1"/>
  <c r="V17" i="1"/>
  <c r="X17" i="1" s="1"/>
  <c r="V16" i="1"/>
  <c r="X16" i="1" s="1"/>
  <c r="V15" i="1"/>
  <c r="X15" i="1" s="1"/>
  <c r="V14" i="1"/>
  <c r="X14" i="1" s="1"/>
  <c r="X29" i="1" l="1"/>
  <c r="X38" i="1" s="1"/>
  <c r="AM29" i="1"/>
  <c r="AM38" i="1" s="1"/>
  <c r="AR29" i="1"/>
  <c r="AR38" i="1" s="1"/>
  <c r="AH29" i="1"/>
  <c r="AH38" i="1" s="1"/>
  <c r="AC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0" authorId="0" shapeId="0" xr:uid="{00000000-0006-0000-0000-000005000000}">
      <text>
        <r>
          <rPr>
            <b/>
            <sz val="9"/>
            <color indexed="81"/>
            <rFont val="Tahoma"/>
            <family val="2"/>
          </rPr>
          <t>Indique el nombre del proceso al cual está asociada la meta</t>
        </r>
      </text>
    </comment>
    <comment ref="A12" authorId="0" shapeId="0" xr:uid="{00000000-0006-0000-0000-000006000000}">
      <text>
        <r>
          <rPr>
            <b/>
            <sz val="9"/>
            <color indexed="81"/>
            <rFont val="Tahoma"/>
            <family val="2"/>
          </rPr>
          <t>Incluya el número del objetivo estratégico, de acuerdo con lo adoptado en el Plan Estratégico Institucional</t>
        </r>
      </text>
    </comment>
    <comment ref="B12"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2" authorId="0" shapeId="0" xr:uid="{00000000-0006-0000-0000-000008000000}">
      <text>
        <r>
          <rPr>
            <b/>
            <sz val="9"/>
            <color indexed="81"/>
            <rFont val="Tahoma"/>
            <family val="2"/>
          </rPr>
          <t>Escriba el número de la meta, en orden consecutivo</t>
        </r>
      </text>
    </comment>
    <comment ref="E12"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2" authorId="0" shapeId="0" xr:uid="{00000000-0006-0000-0000-00000A000000}">
      <text>
        <r>
          <rPr>
            <b/>
            <sz val="9"/>
            <color indexed="81"/>
            <rFont val="Tahoma"/>
            <family val="2"/>
          </rPr>
          <t xml:space="preserve">Seleccione la opción que corresponda
</t>
        </r>
      </text>
    </comment>
    <comment ref="G12" authorId="0" shapeId="0" xr:uid="{00000000-0006-0000-0000-00000B000000}">
      <text>
        <r>
          <rPr>
            <b/>
            <sz val="9"/>
            <color indexed="81"/>
            <rFont val="Tahoma"/>
            <family val="2"/>
          </rPr>
          <t>Indique un nombre corto que refleje lo que pretende medir. 
Ej. Porcentaje de giros acumulados</t>
        </r>
      </text>
    </comment>
    <comment ref="H12"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2"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2"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2"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2" authorId="0" shapeId="0" xr:uid="{00000000-0006-0000-0000-000010000000}">
      <text>
        <r>
          <rPr>
            <b/>
            <sz val="9"/>
            <color indexed="81"/>
            <rFont val="Tahoma"/>
            <family val="2"/>
          </rPr>
          <t xml:space="preserve">Indique la magnitud programada para el trimestre. </t>
        </r>
      </text>
    </comment>
    <comment ref="M12" authorId="0" shapeId="0" xr:uid="{00000000-0006-0000-0000-000011000000}">
      <text>
        <r>
          <rPr>
            <b/>
            <sz val="9"/>
            <color indexed="81"/>
            <rFont val="Tahoma"/>
            <family val="2"/>
          </rPr>
          <t xml:space="preserve">Indique la magnitud programada para el trimestre. </t>
        </r>
      </text>
    </comment>
    <comment ref="N12" authorId="0" shapeId="0" xr:uid="{00000000-0006-0000-0000-000012000000}">
      <text>
        <r>
          <rPr>
            <b/>
            <sz val="9"/>
            <color indexed="81"/>
            <rFont val="Tahoma"/>
            <family val="2"/>
          </rPr>
          <t xml:space="preserve">Indique la magnitud programada para el trimestre. </t>
        </r>
      </text>
    </comment>
    <comment ref="O12" authorId="0" shapeId="0" xr:uid="{00000000-0006-0000-0000-000013000000}">
      <text>
        <r>
          <rPr>
            <b/>
            <sz val="9"/>
            <color indexed="81"/>
            <rFont val="Tahoma"/>
            <family val="2"/>
          </rPr>
          <t xml:space="preserve">Indique la magnitud programada para el trimestre. </t>
        </r>
      </text>
    </comment>
    <comment ref="P12" authorId="0" shapeId="0" xr:uid="{00000000-0006-0000-0000-000014000000}">
      <text>
        <r>
          <rPr>
            <b/>
            <sz val="9"/>
            <color indexed="81"/>
            <rFont val="Tahoma"/>
            <family val="2"/>
          </rPr>
          <t>Indique la programación total de la vigencia. 
Debe ser coherente con la meta.</t>
        </r>
      </text>
    </comment>
    <comment ref="Q12" authorId="0" shapeId="0" xr:uid="{00000000-0006-0000-0000-000015000000}">
      <text>
        <r>
          <rPr>
            <b/>
            <sz val="9"/>
            <color indexed="81"/>
            <rFont val="Tahoma"/>
            <family val="2"/>
          </rPr>
          <t xml:space="preserve">Indique el tipo de indicador: 
- Eficancia 
- Eficiencia 
- Efectividad </t>
        </r>
      </text>
    </comment>
    <comment ref="R12" authorId="0" shapeId="0" xr:uid="{00000000-0006-0000-0000-000016000000}">
      <text>
        <r>
          <rPr>
            <b/>
            <sz val="9"/>
            <color indexed="81"/>
            <rFont val="Tahoma"/>
            <family val="2"/>
          </rPr>
          <t>Indique la evidencia a presentar del cumplimiento de la meta. Se debe redactar de forma concreta y coherente con la meta</t>
        </r>
      </text>
    </comment>
    <comment ref="S12"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2" authorId="0" shapeId="0" xr:uid="{00000000-0006-0000-0000-000018000000}">
      <text>
        <r>
          <rPr>
            <b/>
            <sz val="9"/>
            <color indexed="81"/>
            <rFont val="Tahoma"/>
            <family val="2"/>
          </rPr>
          <t>Indique el área y grupo de trabajo (si se tiene), responsable de cumplir o ejecutar la meta</t>
        </r>
      </text>
    </comment>
    <comment ref="U12" authorId="0" shapeId="0" xr:uid="{00000000-0006-0000-0000-000019000000}">
      <text>
        <r>
          <rPr>
            <b/>
            <sz val="9"/>
            <color indexed="81"/>
            <rFont val="Tahoma"/>
            <family val="2"/>
          </rPr>
          <t>Indique el nombre de la dependencia responsable de reportar trimestralmente la meta a la OAP</t>
        </r>
      </text>
    </comment>
    <comment ref="V12" authorId="0" shapeId="0" xr:uid="{00000000-0006-0000-0000-00001A000000}">
      <text>
        <r>
          <rPr>
            <b/>
            <sz val="9"/>
            <color indexed="81"/>
            <rFont val="Tahoma"/>
            <family val="2"/>
          </rPr>
          <t>Indique la magnitud programada</t>
        </r>
      </text>
    </comment>
    <comment ref="W12" authorId="0" shapeId="0" xr:uid="{00000000-0006-0000-0000-00001B000000}">
      <text>
        <r>
          <rPr>
            <b/>
            <sz val="9"/>
            <color indexed="81"/>
            <rFont val="Tahoma"/>
            <family val="2"/>
          </rPr>
          <t>Indique la magnitud ejecutada. Corresponde al resultado de medir el indicador de la meta</t>
        </r>
      </text>
    </comment>
    <comment ref="X12"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2"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2" authorId="0" shapeId="0" xr:uid="{00000000-0006-0000-0000-00001E000000}">
      <text>
        <r>
          <rPr>
            <b/>
            <sz val="9"/>
            <color indexed="81"/>
            <rFont val="Tahoma"/>
            <family val="2"/>
          </rPr>
          <t xml:space="preserve">Indicar el nombre concreto de la evidencia aportada. </t>
        </r>
      </text>
    </comment>
    <comment ref="AA12" authorId="0" shapeId="0" xr:uid="{00000000-0006-0000-0000-00001F000000}">
      <text>
        <r>
          <rPr>
            <b/>
            <sz val="9"/>
            <color indexed="81"/>
            <rFont val="Tahoma"/>
            <family val="2"/>
          </rPr>
          <t>Indique la magnitud programada</t>
        </r>
      </text>
    </comment>
    <comment ref="AB12" authorId="0" shapeId="0" xr:uid="{00000000-0006-0000-0000-000020000000}">
      <text>
        <r>
          <rPr>
            <b/>
            <sz val="9"/>
            <color indexed="81"/>
            <rFont val="Tahoma"/>
            <family val="2"/>
          </rPr>
          <t>Indique la magnitud ejecutada. Corresponde al resultado de medir el indicador de la meta</t>
        </r>
      </text>
    </comment>
    <comment ref="AC12"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2"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2" authorId="0" shapeId="0" xr:uid="{00000000-0006-0000-0000-000023000000}">
      <text>
        <r>
          <rPr>
            <b/>
            <sz val="9"/>
            <color indexed="81"/>
            <rFont val="Tahoma"/>
            <family val="2"/>
          </rPr>
          <t xml:space="preserve">Indicar el nombre concreto de la evidencia aportada. </t>
        </r>
      </text>
    </comment>
    <comment ref="AF12" authorId="0" shapeId="0" xr:uid="{00000000-0006-0000-0000-000024000000}">
      <text>
        <r>
          <rPr>
            <b/>
            <sz val="9"/>
            <color indexed="81"/>
            <rFont val="Tahoma"/>
            <family val="2"/>
          </rPr>
          <t>Indique la magnitud programada</t>
        </r>
      </text>
    </comment>
    <comment ref="AG12" authorId="0" shapeId="0" xr:uid="{00000000-0006-0000-0000-000025000000}">
      <text>
        <r>
          <rPr>
            <b/>
            <sz val="9"/>
            <color indexed="81"/>
            <rFont val="Tahoma"/>
            <family val="2"/>
          </rPr>
          <t>Indique la magnitud ejecutada. Corresponde al resultado de medir el indicador de la meta</t>
        </r>
      </text>
    </comment>
    <comment ref="AH12"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2"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2" authorId="0" shapeId="0" xr:uid="{00000000-0006-0000-0000-000028000000}">
      <text>
        <r>
          <rPr>
            <b/>
            <sz val="9"/>
            <color indexed="81"/>
            <rFont val="Tahoma"/>
            <family val="2"/>
          </rPr>
          <t xml:space="preserve">Indicar el nombre concreto de la evidencia aportada. </t>
        </r>
      </text>
    </comment>
    <comment ref="AK12" authorId="0" shapeId="0" xr:uid="{00000000-0006-0000-0000-000029000000}">
      <text>
        <r>
          <rPr>
            <b/>
            <sz val="9"/>
            <color indexed="81"/>
            <rFont val="Tahoma"/>
            <family val="2"/>
          </rPr>
          <t>Indique la magnitud programada</t>
        </r>
      </text>
    </comment>
    <comment ref="AL12" authorId="0" shapeId="0" xr:uid="{00000000-0006-0000-0000-00002A000000}">
      <text>
        <r>
          <rPr>
            <b/>
            <sz val="9"/>
            <color indexed="81"/>
            <rFont val="Tahoma"/>
            <family val="2"/>
          </rPr>
          <t>Indique la magnitud ejecutada. Corresponde al resultado de medir el indicador de la meta</t>
        </r>
      </text>
    </comment>
    <comment ref="AM12"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2"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2" authorId="0" shapeId="0" xr:uid="{00000000-0006-0000-0000-00002D000000}">
      <text>
        <r>
          <rPr>
            <b/>
            <sz val="9"/>
            <color indexed="81"/>
            <rFont val="Tahoma"/>
            <family val="2"/>
          </rPr>
          <t xml:space="preserve">Indicar el nombre concreto de la evidencia aportada. </t>
        </r>
      </text>
    </comment>
    <comment ref="AP12" authorId="0" shapeId="0" xr:uid="{00000000-0006-0000-0000-00002E000000}">
      <text>
        <r>
          <rPr>
            <b/>
            <sz val="9"/>
            <color indexed="81"/>
            <rFont val="Tahoma"/>
            <family val="2"/>
          </rPr>
          <t>Indique la magnitud total programada para la vigencia</t>
        </r>
      </text>
    </comment>
    <comment ref="AQ12" authorId="0" shapeId="0" xr:uid="{00000000-0006-0000-0000-00002F000000}">
      <text>
        <r>
          <rPr>
            <b/>
            <sz val="9"/>
            <color indexed="81"/>
            <rFont val="Tahoma"/>
            <family val="2"/>
          </rPr>
          <t xml:space="preserve">Indique la magnitud ejecutada acumulada para la vigencia </t>
        </r>
      </text>
    </comment>
    <comment ref="AR12"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2" authorId="0" shapeId="0" xr:uid="{00000000-0006-0000-0000-000031000000}">
      <text>
        <r>
          <rPr>
            <b/>
            <sz val="9"/>
            <color indexed="81"/>
            <rFont val="Tahoma"/>
            <family val="2"/>
          </rPr>
          <t>Es la descripción detallada de los avances y logros obtenidos con la ejecución de la meta acumulados para la vigencia</t>
        </r>
      </text>
    </comment>
    <comment ref="E29" authorId="0" shapeId="0" xr:uid="{00000000-0006-0000-0000-000032000000}">
      <text>
        <r>
          <rPr>
            <b/>
            <sz val="9"/>
            <color indexed="81"/>
            <rFont val="Tahoma"/>
            <family val="2"/>
          </rPr>
          <t>Promedio obtenido para el periodo x 80%</t>
        </r>
      </text>
    </comment>
    <comment ref="E37" authorId="0" shapeId="0" xr:uid="{00000000-0006-0000-0000-000033000000}">
      <text>
        <r>
          <rPr>
            <b/>
            <sz val="9"/>
            <color indexed="81"/>
            <rFont val="Tahoma"/>
            <family val="2"/>
          </rPr>
          <t>Promedio obtenido en las metas transversales para el periodo x 20%</t>
        </r>
      </text>
    </comment>
    <comment ref="E38"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<sst xmlns="http://schemas.openxmlformats.org/spreadsheetml/2006/main" count="543" uniqueCount="255">
  <si>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</si>
  <si>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2024</t>
  </si>
  <si>
    <t>CONTROL DE CAMBIOS</t>
  </si>
  <si>
    <t>VERSIÓN</t>
  </si>
  <si>
    <t>FECHA</t>
  </si>
  <si>
    <t>DESCRIPCIÓN DE LA MODIFICACIÓN</t>
  </si>
  <si>
    <t>30 de enero de 2024</t>
  </si>
  <si>
    <r>
      <t xml:space="preserve">Publicación del plan de gestión aprobado. Caso HOLA: </t>
    </r>
    <r>
      <rPr>
        <b/>
        <sz val="11"/>
        <color theme="1"/>
        <rFont val="Calibri Light"/>
        <family val="2"/>
        <scheme val="major"/>
      </rPr>
      <t>14655</t>
    </r>
  </si>
  <si>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</si>
  <si>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</si>
  <si>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</si>
  <si>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</si>
  <si>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</si>
  <si>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</si>
  <si>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</si>
  <si>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</si>
  <si>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</si>
  <si>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</si>
  <si>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</si>
  <si>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</si>
  <si>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</si>
  <si>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</si>
  <si>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</si>
  <si>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</si>
  <si>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</si>
  <si>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</si>
  <si>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</si>
  <si>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</si>
  <si>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</si>
  <si>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</si>
  <si>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</si>
  <si>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</si>
  <si>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</si>
  <si>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</si>
  <si>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</si>
  <si>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</si>
  <si>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</si>
  <si>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</si>
  <si>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</si>
  <si>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</si>
  <si>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</si>
  <si>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</si>
  <si>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</si>
  <si>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</si>
  <si>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</si>
  <si>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</si>
  <si>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r>
      <t xml:space="preserve">Alcanzar en un </t>
    </r>
    <r>
      <rPr>
        <sz val="11"/>
        <rFont val="Calibri Light"/>
        <family val="2"/>
        <scheme val="major"/>
      </rPr>
      <t>75</t>
    </r>
    <r>
      <rPr>
        <sz val="11"/>
        <color theme="1"/>
        <rFont val="Calibri Light"/>
        <family val="2"/>
        <scheme val="major"/>
      </rPr>
      <t>% el avance de las metas del Plan de Desarrollo Local acumuladas al 30 de septiembre de 2024 (metas entregadas)</t>
    </r>
  </si>
  <si>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</si>
  <si>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</si>
  <si>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</si>
  <si>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</si>
  <si>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</si>
  <si>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</si>
  <si>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</si>
  <si>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</si>
  <si>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</si>
  <si>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Adminsitrativa y Financiera</t>
  </si>
  <si>
    <t>Dirección para la Gestión del Desarrollo Local</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</si>
  <si>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</si>
  <si>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</si>
  <si>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</si>
  <si>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</si>
  <si>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</si>
  <si>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</si>
  <si>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</si>
  <si>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</si>
  <si>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</si>
  <si>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</si>
  <si>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</si>
  <si>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anteriores)*100</t>
  </si>
  <si>
    <t>Se ha girado un valor acumulado de $674.330.188 de Giros acumulados de un valor de $12.039.856.262 del Presupuesto comprometido constituido como obligaciones por pagar de la vigencia 2022 y anteriores, para un avance de ejecución del 5,60% y un cumplimiento del 8,89% acumulado en lo corrido de la vigencia.</t>
  </si>
  <si>
    <t>4</t>
  </si>
  <si>
    <t>Comprometer mínimo el 30% al 30 de junio y el 96% al 31 de diciembre del presupuesto de inversión directa de la vigencia 2024</t>
  </si>
  <si>
    <t>Porcentaje de compromiso del presupuesto de inversión directa de la vigencia 2024</t>
  </si>
  <si>
    <t>(Valor de RP de inversión directa de la vigencia  / Valor total del presupuesto de inversión directa de la Vigencia)*100</t>
  </si>
  <si>
    <t>Se ha girado la suma de $ 6.580.932.808 correspondiente al Valor de RP de inversión directa de la vigencia   del $107.359.187.000, equivalente al Valor total del presupuesto de inversión directa de la Vigencia, para un avance de ejecución de 6,13% y un cumplimiento del 6,39%  acumulado en lo corrido de la vigencia.</t>
  </si>
  <si>
    <t>5</t>
  </si>
  <si>
    <t>Girar mínimo el 52% del presupuesto total  disponible de inversión directa de la vigencia</t>
  </si>
  <si>
    <t>Porcentaje de giros acumulados de inversión directa de la vigencia</t>
  </si>
  <si>
    <t>(Giros acumulados de inversión directa/Presupuesto disponible de inversión directa de la vigencia)*100</t>
  </si>
  <si>
    <t>6</t>
  </si>
  <si>
    <t>Registrar en el sistema SIPSE Local, el 100% de los contratos publicados en la plataforma SECOP II de la vigencia. (Con excepción de comodatos, procesos de contratos de corredor de seguros, convenios interadministrativos, procesos de contratación por Tienda Virtual)</t>
  </si>
  <si>
    <t>Gestión</t>
  </si>
  <si>
    <t>Porcentaje de contratos registrados en SIPSE Local</t>
  </si>
  <si>
    <t>(Número de contratos registrados en SIPSE Local /Número de contratos publicados en la plataforma SECOP II)*100%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</si>
  <si>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</si>
  <si>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</si>
  <si>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</si>
  <si>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7</t>
  </si>
  <si>
    <t>Lograr que el 100%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</si>
  <si>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</si>
  <si>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</si>
  <si>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</si>
  <si>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</si>
  <si>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</si>
  <si>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</si>
  <si>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</si>
  <si>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</si>
  <si>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Reporte de SIPSE Local</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</si>
  <si>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</si>
  <si>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</si>
  <si>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</si>
  <si>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Inspección, Vigilancia y Control</t>
  </si>
  <si>
    <t>10</t>
  </si>
  <si>
    <r>
      <t xml:space="preserve">Realizar </t>
    </r>
    <r>
      <rPr>
        <sz val="11"/>
        <rFont val="Calibri Light"/>
        <family val="2"/>
        <scheme val="major"/>
      </rPr>
      <t>8.800</t>
    </r>
    <r>
      <rPr>
        <sz val="11"/>
        <color theme="1"/>
        <rFont val="Calibri Light"/>
        <family val="2"/>
        <scheme val="major"/>
      </rPr>
      <t xml:space="preserve"> impulsos procesales (avocar, rechazar, enviar al competente y todo lo que derive del desarrollo de la actuación) sobre las actuaciones de policía que se encuentran a cargo de las inspecciones de policía</t>
    </r>
  </si>
  <si>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</si>
  <si>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</si>
  <si>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</si>
  <si>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</si>
  <si>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</si>
  <si>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</si>
  <si>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</si>
  <si>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</si>
  <si>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11</t>
  </si>
  <si>
    <r>
      <t xml:space="preserve">Proferir </t>
    </r>
    <r>
      <rPr>
        <sz val="11"/>
        <rFont val="Calibri Light"/>
        <family val="2"/>
        <scheme val="major"/>
      </rPr>
      <t>2.400</t>
    </r>
    <r>
      <rPr>
        <sz val="11"/>
        <color theme="1"/>
        <rFont val="Calibri Light"/>
        <family val="2"/>
        <scheme val="major"/>
      </rPr>
      <t xml:space="preserve"> fallos de fondo en primera instancia sobre las actuaciones de policía que se encuentran a cargo de las inspecciones de policía</t>
    </r>
  </si>
  <si>
    <t>Fallos de fondo en primera instancia proferidos</t>
  </si>
  <si>
    <t>Número de Fallos de fondo en primera instancia proferidos</t>
  </si>
  <si>
    <t>Fallos de fondo</t>
  </si>
  <si>
    <t>Reporte de seguimiento de fallos de fondo de actuaciones de policía</t>
  </si>
  <si>
    <t>12</t>
  </si>
  <si>
    <r>
      <t xml:space="preserve">Terminar (archivar) </t>
    </r>
    <r>
      <rPr>
        <sz val="11"/>
        <rFont val="Calibri Light"/>
        <family val="2"/>
        <scheme val="major"/>
      </rPr>
      <t>600</t>
    </r>
    <r>
      <rPr>
        <sz val="11"/>
        <color theme="1"/>
        <rFont val="Calibri Light"/>
        <family val="2"/>
        <scheme val="major"/>
      </rPr>
      <t xml:space="preserve"> 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</si>
  <si>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</si>
  <si>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</si>
  <si>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</si>
  <si>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</si>
  <si>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</si>
  <si>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Se  archivaron un total 56 actuaciones administrativas terminadas.Logrando superar el 9% de avance de ejecución en lo corrido de la vigencia.</t>
  </si>
  <si>
    <t>13</t>
  </si>
  <si>
    <t>Terminar 401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</si>
  <si>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</si>
  <si>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</si>
  <si>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</si>
  <si>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14</t>
  </si>
  <si>
    <t>Realizar 192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</si>
  <si>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</si>
  <si>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</si>
  <si>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</si>
  <si>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</si>
  <si>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</si>
  <si>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Registros de operativos Alcaldía Local  y reporte del Área GDP de la Alcaldía Local.</t>
  </si>
  <si>
    <t>15</t>
  </si>
  <si>
    <t>Realizar 207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</si>
  <si>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</si>
  <si>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</si>
  <si>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</si>
  <si>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16</t>
  </si>
  <si>
    <t>Realizar 64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</si>
  <si>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</si>
  <si>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</si>
  <si>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</si>
  <si>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22 Operativos de IVC en maeria de Actividad Ambiental, en el trimestre, para un 100% de ejecución respecto a lo programado para dicho periodo de tiempo.</t>
  </si>
  <si>
    <t>Registros de operativos Alcaldía Local.</t>
  </si>
  <si>
    <t>Se realizaron 22 Operativos de IVC en maeria de Actividad Ambiental, en el trimestre 1, para un 34,38% de ejecución acumulada en lo corrido de la vigencia. .</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</si>
  <si>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</si>
  <si>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</si>
  <si>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</si>
  <si>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</si>
  <si>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</si>
  <si>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</si>
  <si>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</si>
  <si>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</si>
  <si>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</si>
  <si>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</si>
  <si>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</si>
  <si>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No programada</t>
  </si>
  <si>
    <t xml:space="preserve">Eficacia </t>
  </si>
  <si>
    <t>Reporte de resultados de medición de los criterios ambientales</t>
  </si>
  <si>
    <t>Herramienta Oficina Asesora de Planeación</t>
  </si>
  <si>
    <t>Alcaldía local</t>
  </si>
  <si>
    <t>Oficina Asesora de Planeación Institucional - Equipo de gestión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</si>
  <si>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</si>
  <si>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</si>
  <si>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</si>
  <si>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</si>
  <si>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</si>
  <si>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</si>
  <si>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</si>
  <si>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</si>
  <si>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</si>
  <si>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</si>
  <si>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</si>
  <si>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</si>
  <si>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</si>
  <si>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</si>
  <si>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</si>
  <si>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</si>
  <si>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</si>
  <si>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</si>
  <si>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</si>
  <si>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</si>
  <si>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</si>
  <si>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</si>
  <si>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</si>
  <si>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</si>
  <si>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</si>
  <si>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</si>
  <si>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</si>
  <si>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N/A</t>
  </si>
  <si>
    <t>Líder del proceso</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</si>
  <si>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</si>
  <si>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</si>
  <si>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</si>
  <si>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</si>
  <si>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</si>
  <si>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</si>
  <si>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</si>
  <si>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</si>
  <si>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</si>
  <si>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</si>
  <si>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Alcaldía Local</t>
  </si>
  <si>
    <t>Subsecretaria de Gestión Institucional - Proceso Servicio de Atención a la Ciudadanía</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</si>
  <si>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</si>
  <si>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</si>
  <si>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</si>
  <si>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</si>
  <si>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</si>
  <si>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</si>
  <si>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</si>
  <si>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Total metas transversales (20%)</t>
  </si>
  <si>
    <t xml:space="preserve">Total plan de gestión </t>
  </si>
  <si>
    <t>No programada para el trimestre</t>
  </si>
  <si>
    <t>Esta meta la reporta la Dirección para la Gestión del Desarrollo Local de la SDG. Donde Giros un valor de $4.911.320.900 de Giros acumulados, de un valor de $53.191.965.014 correspondiente al Presupuesto comprometido constituido como obligaciones por pagar de la vigencia 2023, para un 9,23% de avance de ejecución y un 65,95% de cumplimiento en el trimestre.</t>
  </si>
  <si>
    <t>Se ha girado un valor acumulado de $4.911.320.900, de un valor de $53.191.965.014 correspondiente al Presupuesto comprometido constituido como obligaciones por pagar de la vigencia 2023, para un 9,23% de avance de ejecución y un 14,2% de cumplimiento acumulado en lo corrido de la vigencia.</t>
  </si>
  <si>
    <t>Se giró el valor de $674.330.188 de Giros acumulados de un valor de $12.039.856.262 del Presupuesto comprometido constituido como obligaciones por pagar de la vigencia 2022 y anteriores, para un avance de ejecución del 5,60% y un cumplimiento del 46,67% en el trimestre.  Sin embargo, se aclara que, el porcentaje de avance se deriva principalmente de la contratación de prestación de servicios minima. Esta vigencia es compleja en los compromisos y ejecución de recursos dado que ingresa la nueva administración y el cumplimiento de la meta no se ve al 100% por la falta de personal para el desarrollo de los procesos contractuales y precontractuales de las diferentes líneas de inversión local</t>
  </si>
  <si>
    <t>Reporte emitido por la DGDL</t>
  </si>
  <si>
    <t>Se giró la suma de $ 6.580.932.808 correspondiente al Valor de RP de inversión directa de la vigencia   del $107.359.187.000, equivalente al Valor total del presupuesto de inversión directa de la Vigencia, para un avance de ejecución de 6,13% y un cumplimiento del 30,65% en el trimestre.
El porcentaje de avance se deriva principalmente de la contratación de prestación de servicios mínima. Esta vigencia es compleja en los compromisos y ejecución de recursos dado que ingresa la nueva administración y el cumplimiento de la meta no se ve al 100% por la falta de personal para el desarrollo de los procesos contractuales y precontractuales de las diferentes líneas de inversión local.</t>
  </si>
  <si>
    <t>Se giró un valor de $ 2.539.019.157 de Giros acumulados de inversión directa de un valor del $107.359.187.000 del Presupuesto disponible de inversión directa de la vigencia, para un avance de ejecución del 2,36% y un cumplimiento del 23,65% en el trimestre.
Se aclara que el porcentaje de avance se deriva principalmente de la contratación de prestación de servicios mínima. Esta vigencia es compleja en los compromisos y ejecución de recursos dado que ingresa la nueva administración y el cumplimiento de la meta no se ve al 100% por la falta de personal para el desarrollo de los procesos contractuales y precontractuales de las diferentes líneas de inversión local.</t>
  </si>
  <si>
    <t>Se giró un valor de $ 2.539.019.157 de Giros acumulados de inversión directa de un valor del $107.359.187.000 del Presupuesto disponible de inversión directa de la vigencia, para un avance de ejecución del 2,36% y un cumplimiento del 4,55% acumulado en lo corrido de la vigencia.</t>
  </si>
  <si>
    <t xml:space="preserve">Meta no reportada por la Dirección para la Gestión del Desarrollo Local. </t>
  </si>
  <si>
    <t>En el primer trimestre las Inspecciones de Policia de RUU impulsaron un total de 6.610 expedientes, logrando superar el 100% de avance de ejecución de cumplimiento en el trimestre.</t>
  </si>
  <si>
    <t>Las Inspecciones de Policia de RUU impulsaron un total de 6.610 expedientes a cargo de las inspecciones de policía, logrando un avance de ejecución acumulado para la vigencia del 75%.</t>
  </si>
  <si>
    <t>Reporte DGP</t>
  </si>
  <si>
    <t>Las Inspecciones de Policía de RUU profirieron un total de 1.170 fallos de fondo en primera instancia, logrando superar el 100% de avance de ejecución de cumplimiento en el trimestre.</t>
  </si>
  <si>
    <t xml:space="preserve">Las Inspecciones de Policiía de RUU profirieron un total de 1.170 fallos de fondo en primera instancia, logrando el 49% de avance de ejecución acumulada en lo corrido de la vigencia. </t>
  </si>
  <si>
    <t>En el Área GPJ Local de RUU se  archivaron un total 56 actuaciones administrativas terminadas, logrando superar el 100% de avance de ejecución en el trimestre.</t>
  </si>
  <si>
    <t>El Área GPJ Local de RUU profirió un total de 38 fallos de actuaciones administrativas terminadas hasta la primera instancia, para un avance de ejecución del 63,33% de cumplimiento en el trimestre.</t>
  </si>
  <si>
    <t>Se profirieron un total de 38 fallos de actuaciones administrativas terminadas hasta la primera instancia, para un avance de ejecución del 9,48% de cumplimiento en  lo corrido de la vigencia.</t>
  </si>
  <si>
    <t>Se realizaron 17 Operativos de IVC en materia de Espacio Público, en el trimestre, para un 53,13% de ejecución respecto a lo programado para dicho periodo de tiempo.  No se cumplió con la meta debido a que para el primer trimestre no se contaba con los profesionales de apoyo ya que se acabaron los contratos y por otro lado la Policía Nacional por intermedio del Mayor Helmer Andrés Angarita Subcomandante de la Estación de Rafael Uribe Uribe que es la Entidad que presta el acompañamiento manifestó que no podían seguir apoyando las actividades de IVC de la manera que se venia presentando, dicha manifestación fue realizada en el último Consejo Local de Seguridad de la administración anterior.</t>
  </si>
  <si>
    <t xml:space="preserve">En lo corrido de la vigencia se han realizado 17 Operativos de IVC en materia de Espacio Público, en el trimestre, para un 8,88% de ejecución respecto a lo programado para dicho periodo de tiempo.  </t>
  </si>
  <si>
    <t xml:space="preserve">Se realizaron 26 Operativos de IVC en materia de Actividad Económica, en el trimestre, para un 70,27% de ejecución respecto a lo programado para dicho periodo de tiempo. No se cumplió con la meta debido a que para el primer trimestre no se contaba con los profesionales de apoyo ya que se acabaron los contratos y por otro lado la Policía Nacional por intermedio del Mayor Helmer Andrés Angarita Subcomandante de la Estación de Rafael Uribe Uribe que es la Entidad que presta el acompañamiento manifestó que no podían seguir apoyando las actividades de IVC de la manera que se venia presentando, dicha manifestación fue realizada en el Consejo Local de Seguridad  de la administración anterior. </t>
  </si>
  <si>
    <t>Se realizaron 26 Operativos de IVC en materia de Actividad Económica, en el trimestre 1, para un 12,563% de avance acumulado en lo corrido de la vigencia.</t>
  </si>
  <si>
    <t xml:space="preserve">La alcaldía local cuenta con 2 acciones de mejora vencidas de las 13 acciones de mejora abiertas, lo que representa una ejecución de la meta del 84,62%. </t>
  </si>
  <si>
    <t>La alcaldía local cuenta con 2 acciones de mejora vencidas de las 13 acciones de mejora abiertas.</t>
  </si>
  <si>
    <t>Reporte MIMEC</t>
  </si>
  <si>
    <t>La alcaldía local no participó en la capacitación sobre el sistema de gestión y el modelo integrado de planeación y gestión realizada por la OAP</t>
  </si>
  <si>
    <t>Listado de asistencia</t>
  </si>
  <si>
    <t>Memorando SGI 20244600114073</t>
  </si>
  <si>
    <t>La alcaldía local logró la atención del 100% de requerimientos ciudadanos asignados a 31 de diciembre de 2023, registrados y tipificados como Derechos de Petición en el aplicativo Bogotá te Escucha y gestor documental ORFEO.</t>
  </si>
  <si>
    <t>La alcaldía local cumplió oportunamente con la atención de 58 requerimientos registrados y tipificados como Derechos de Petición en el aplicativo Bogotá te Escucha y gestor documental ORFEO durante la vigencia 2024.</t>
  </si>
  <si>
    <t>10 de mayo de 2024</t>
  </si>
  <si>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RAFAEL URIBE URIBE</t>
    </r>
  </si>
  <si>
    <t>Se tienen 31 contratos en estado ejecución en SIPSE LOCAl de 46 contratos registrados en SECOP II, para un 67,39% de avance de ejecución en el trimestre.</t>
  </si>
  <si>
    <t>Reporte DGDL
Base de Datos de Contratación FDL</t>
  </si>
  <si>
    <t>Se tienen 31 contratos en estado ejecución en SIPSE LOCAl de 46 contratos registrados en SECOP II</t>
  </si>
  <si>
    <t>Para el primer trimestre de la vigencia 2024, el Plan de Gestión de la Alcaldia   alcanzó un nivel de desempeño del 67,83% y 18,26% acumulado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</si>
</sst>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8"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sz val="11"/>
      <color rgb="FF000000"/>
      <name val="Calibri Light"/>
      <family val="2"/>
    </font>
    <font>
      <b/>
      <u/>
      <sz val="11"/>
      <color theme="1"/>
      <name val="Calibri Light"/>
      <family val="2"/>
      <scheme val="major"/>
    </font>
  </fonts>
  <fills count="10">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29">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9" fontId="9" fillId="2" borderId="1" xfId="0" applyNumberFormat="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0" fontId="15" fillId="0" borderId="11" xfId="0" applyFont="1" applyBorder="1" applyAlignment="1">
      <alignment horizontal="center" vertical="center" wrapText="1"/>
    </xf>
    <xf numFmtId="0" fontId="15" fillId="0" borderId="11" xfId="0" applyFont="1" applyBorder="1" applyAlignment="1">
      <alignment horizontal="left" vertical="center" wrapText="1"/>
    </xf>
    <xf numFmtId="9" fontId="15" fillId="0" borderId="11" xfId="0" applyNumberFormat="1" applyFont="1" applyBorder="1" applyAlignment="1">
      <alignment horizontal="left" vertical="center" wrapText="1"/>
    </xf>
    <xf numFmtId="0" fontId="15" fillId="0" borderId="12" xfId="0" applyFont="1" applyBorder="1" applyAlignment="1">
      <alignment horizontal="center" vertical="center" wrapText="1"/>
    </xf>
    <xf numFmtId="9" fontId="15" fillId="0" borderId="12" xfId="1" applyFont="1" applyBorder="1" applyAlignment="1">
      <alignment horizontal="center" vertical="center" wrapText="1"/>
    </xf>
    <xf numFmtId="9" fontId="15" fillId="0" borderId="1" xfId="1" applyFont="1" applyBorder="1" applyAlignment="1">
      <alignment horizontal="center"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0" fontId="15" fillId="0" borderId="1" xfId="0" applyFont="1" applyBorder="1" applyAlignment="1">
      <alignment horizontal="center" vertical="center" wrapText="1"/>
    </xf>
    <xf numFmtId="9" fontId="15" fillId="0" borderId="12" xfId="1" applyFont="1" applyFill="1" applyBorder="1" applyAlignment="1">
      <alignment horizontal="center" vertical="center" wrapText="1"/>
    </xf>
    <xf numFmtId="9" fontId="15" fillId="0" borderId="1" xfId="1" applyFont="1" applyFill="1" applyBorder="1" applyAlignment="1">
      <alignment horizontal="center" vertical="center" wrapText="1"/>
    </xf>
    <xf numFmtId="9" fontId="5" fillId="0" borderId="1" xfId="0" applyNumberFormat="1" applyFont="1" applyBorder="1" applyAlignment="1">
      <alignment horizontal="justify"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10" fontId="5" fillId="0" borderId="1" xfId="1" applyNumberFormat="1" applyFont="1" applyBorder="1" applyAlignment="1">
      <alignment horizontal="justify" vertical="center" wrapText="1"/>
    </xf>
    <xf numFmtId="0" fontId="16" fillId="0" borderId="1"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1" xfId="0" applyFont="1" applyBorder="1" applyAlignment="1">
      <alignment vertical="center" wrapText="1"/>
    </xf>
    <xf numFmtId="9" fontId="1"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0" fontId="15" fillId="0" borderId="3" xfId="0" applyFont="1" applyBorder="1" applyAlignment="1">
      <alignment horizontal="center" vertical="center" wrapText="1"/>
    </xf>
    <xf numFmtId="9" fontId="15" fillId="0" borderId="10" xfId="0" applyNumberFormat="1" applyFont="1" applyBorder="1" applyAlignment="1">
      <alignment horizontal="center" vertical="center" wrapText="1"/>
    </xf>
    <xf numFmtId="0" fontId="15" fillId="0" borderId="10" xfId="0" applyFont="1" applyBorder="1" applyAlignment="1">
      <alignment horizontal="center" vertical="center" wrapText="1"/>
    </xf>
    <xf numFmtId="0" fontId="15" fillId="0" borderId="3" xfId="0" applyFont="1" applyBorder="1" applyAlignment="1">
      <alignment horizontal="left" vertical="center" wrapText="1"/>
    </xf>
    <xf numFmtId="9" fontId="1" fillId="0" borderId="1" xfId="0" applyNumberFormat="1" applyFont="1" applyBorder="1" applyAlignment="1">
      <alignment horizontal="left" vertical="center"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9" fontId="7" fillId="3" borderId="1" xfId="1" applyFont="1" applyFill="1" applyBorder="1" applyAlignment="1">
      <alignment horizontal="center" wrapText="1"/>
    </xf>
    <xf numFmtId="9" fontId="5" fillId="0" borderId="1" xfId="1" applyFont="1" applyBorder="1" applyAlignment="1">
      <alignment horizontal="center" vertical="center" wrapText="1"/>
    </xf>
    <xf numFmtId="1" fontId="5" fillId="0" borderId="1" xfId="1" applyNumberFormat="1" applyFont="1" applyBorder="1" applyAlignment="1">
      <alignment horizontal="center" vertical="center" wrapText="1"/>
    </xf>
    <xf numFmtId="9" fontId="10" fillId="3" borderId="1" xfId="0" applyNumberFormat="1" applyFont="1" applyFill="1" applyBorder="1" applyAlignment="1">
      <alignment horizontal="center" wrapText="1"/>
    </xf>
    <xf numFmtId="9" fontId="8" fillId="2" borderId="1" xfId="1" applyFont="1" applyFill="1" applyBorder="1" applyAlignment="1">
      <alignment horizontal="center" wrapText="1"/>
    </xf>
    <xf numFmtId="0" fontId="1" fillId="0" borderId="0" xfId="0" applyFont="1" applyAlignment="1">
      <alignment horizontal="center" wrapText="1"/>
    </xf>
    <xf numFmtId="10" fontId="1" fillId="0" borderId="1" xfId="0" applyNumberFormat="1" applyFont="1" applyBorder="1" applyAlignment="1">
      <alignment horizontal="center" vertical="center" wrapText="1"/>
    </xf>
    <xf numFmtId="10" fontId="1" fillId="0" borderId="1" xfId="1" applyNumberFormat="1" applyFont="1" applyBorder="1" applyAlignment="1">
      <alignment horizontal="center" vertical="center" wrapText="1"/>
    </xf>
    <xf numFmtId="10" fontId="7" fillId="3" borderId="1" xfId="1" applyNumberFormat="1" applyFont="1" applyFill="1" applyBorder="1" applyAlignment="1">
      <alignment horizontal="center" wrapText="1"/>
    </xf>
    <xf numFmtId="10" fontId="15" fillId="0" borderId="11" xfId="0" applyNumberFormat="1" applyFont="1" applyBorder="1" applyAlignment="1">
      <alignment horizontal="center" vertical="center" wrapText="1"/>
    </xf>
    <xf numFmtId="10" fontId="15" fillId="0" borderId="10" xfId="1"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15" fillId="0" borderId="11" xfId="0" applyNumberFormat="1" applyFont="1" applyBorder="1" applyAlignment="1">
      <alignment horizontal="center" vertical="center" wrapText="1"/>
    </xf>
    <xf numFmtId="10" fontId="9" fillId="2" borderId="1" xfId="1" applyNumberFormat="1" applyFont="1" applyFill="1" applyBorder="1" applyAlignment="1">
      <alignment horizont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38"/>
  <sheetViews>
    <sheetView tabSelected="1" zoomScaleNormal="100" workbookViewId="0">
      <selection activeCell="F7" sqref="F7"/>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1" customWidth="1"/>
    <col min="25" max="25" width="40.28515625" style="1" customWidth="1"/>
    <col min="26" max="26" width="16.5703125" style="1" customWidth="1"/>
    <col min="27" max="29" width="16.5703125" style="1" hidden="1" customWidth="1"/>
    <col min="30" max="30" width="33.42578125" style="1" hidden="1" customWidth="1"/>
    <col min="31" max="34" width="16.5703125" style="1" hidden="1" customWidth="1"/>
    <col min="35" max="35" width="43.7109375" style="1" hidden="1" customWidth="1"/>
    <col min="36" max="36" width="16.5703125" style="1" hidden="1" customWidth="1"/>
    <col min="37" max="38" width="22" style="1" hidden="1" customWidth="1"/>
    <col min="39" max="39" width="16.5703125" style="1" hidden="1" customWidth="1"/>
    <col min="40" max="40" width="34.85546875" style="1" hidden="1" customWidth="1"/>
    <col min="41" max="41" width="16.5703125" style="1" hidden="1" customWidth="1"/>
    <col min="42" max="43" width="16.5703125" style="79" customWidth="1"/>
    <col min="44" max="44" width="21.5703125" style="79" customWidth="1"/>
    <col min="45" max="45" width="39.42578125" style="1" customWidth="1"/>
    <col min="46" max="16384" width="10.85546875" style="1"/>
  </cols>
  <sheetData>
    <row r="1" spans="1:45" s="35" customFormat="1" ht="70.5" customHeight="1" x14ac:dyDescent="0.25">
      <c r="A1" s="119" t="s">
        <v>250</v>
      </c>
      <c r="B1" s="120"/>
      <c r="C1" s="120"/>
      <c r="D1" s="120"/>
      <c r="E1" s="120"/>
      <c r="F1" s="120"/>
      <c r="G1" s="120"/>
      <c r="H1" s="120"/>
      <c r="I1" s="120"/>
      <c r="J1" s="120"/>
      <c r="K1" s="120"/>
      <c r="L1" s="121" t="s">
        <v>0</v>
      </c>
      <c r="M1" s="121"/>
      <c r="N1" s="121"/>
      <c r="O1" s="121"/>
      <c r="P1" s="121"/>
      <c r="AP1" s="72"/>
      <c r="AQ1" s="72"/>
      <c r="AR1" s="72"/>
    </row>
    <row r="2" spans="1:45" s="37" customFormat="1" ht="23.45" customHeight="1" x14ac:dyDescent="0.25">
      <c r="A2" s="123" t="s">
        <v>1</v>
      </c>
      <c r="B2" s="124"/>
      <c r="C2" s="124"/>
      <c r="D2" s="124"/>
      <c r="E2" s="124"/>
      <c r="F2" s="124"/>
      <c r="G2" s="124"/>
      <c r="H2" s="124"/>
      <c r="I2" s="124"/>
      <c r="J2" s="124"/>
      <c r="K2" s="124"/>
      <c r="L2" s="36"/>
      <c r="M2" s="36"/>
      <c r="N2" s="36"/>
      <c r="O2" s="36"/>
      <c r="P2" s="36"/>
      <c r="AP2" s="73"/>
      <c r="AQ2" s="73"/>
      <c r="AR2" s="73"/>
    </row>
    <row r="3" spans="1:45" s="35" customFormat="1" x14ac:dyDescent="0.25">
      <c r="AP3" s="72"/>
      <c r="AQ3" s="72"/>
      <c r="AR3" s="72"/>
    </row>
    <row r="4" spans="1:45" s="35" customFormat="1" ht="29.1" customHeight="1" x14ac:dyDescent="0.25">
      <c r="F4" s="125" t="s">
        <v>2</v>
      </c>
      <c r="G4" s="126"/>
      <c r="H4" s="126"/>
      <c r="I4" s="126"/>
      <c r="J4" s="126"/>
      <c r="K4" s="127"/>
      <c r="AP4" s="72"/>
      <c r="AQ4" s="72"/>
      <c r="AR4" s="72"/>
    </row>
    <row r="5" spans="1:45" s="35" customFormat="1" ht="15" customHeight="1" x14ac:dyDescent="0.25">
      <c r="F5" s="2" t="s">
        <v>3</v>
      </c>
      <c r="G5" s="2" t="s">
        <v>4</v>
      </c>
      <c r="H5" s="125" t="s">
        <v>5</v>
      </c>
      <c r="I5" s="126"/>
      <c r="J5" s="126"/>
      <c r="K5" s="127"/>
      <c r="AP5" s="72"/>
      <c r="AQ5" s="72"/>
      <c r="AR5" s="72"/>
    </row>
    <row r="6" spans="1:45" s="35" customFormat="1" x14ac:dyDescent="0.25">
      <c r="F6" s="34">
        <v>1</v>
      </c>
      <c r="G6" s="34" t="s">
        <v>6</v>
      </c>
      <c r="H6" s="128" t="s">
        <v>7</v>
      </c>
      <c r="I6" s="128"/>
      <c r="J6" s="128"/>
      <c r="K6" s="128"/>
      <c r="AP6" s="72"/>
      <c r="AQ6" s="72"/>
      <c r="AR6" s="72"/>
    </row>
    <row r="7" spans="1:45" s="35" customFormat="1" ht="57.75" customHeight="1" x14ac:dyDescent="0.25">
      <c r="F7" s="34">
        <v>2</v>
      </c>
      <c r="G7" s="34" t="s">
        <v>249</v>
      </c>
      <c r="H7" s="128" t="s">
        <v>254</v>
      </c>
      <c r="I7" s="128"/>
      <c r="J7" s="128"/>
      <c r="K7" s="128"/>
      <c r="AP7" s="72"/>
      <c r="AQ7" s="72"/>
      <c r="AR7" s="72"/>
    </row>
    <row r="8" spans="1:45" s="35" customFormat="1" x14ac:dyDescent="0.25">
      <c r="F8" s="34"/>
      <c r="G8" s="34"/>
      <c r="H8" s="128"/>
      <c r="I8" s="128"/>
      <c r="J8" s="128"/>
      <c r="K8" s="128"/>
      <c r="AP8" s="72"/>
      <c r="AQ8" s="72"/>
      <c r="AR8" s="72"/>
    </row>
    <row r="9" spans="1:45" s="35" customFormat="1" x14ac:dyDescent="0.25">
      <c r="AP9" s="72"/>
      <c r="AQ9" s="72"/>
      <c r="AR9" s="72"/>
    </row>
    <row r="10" spans="1:45" ht="14.45" customHeight="1" x14ac:dyDescent="0.25">
      <c r="A10" s="118" t="s">
        <v>8</v>
      </c>
      <c r="B10" s="118"/>
      <c r="C10" s="118" t="s">
        <v>9</v>
      </c>
      <c r="D10" s="118" t="s">
        <v>10</v>
      </c>
      <c r="E10" s="118"/>
      <c r="F10" s="118"/>
      <c r="G10" s="122" t="s">
        <v>11</v>
      </c>
      <c r="H10" s="122"/>
      <c r="I10" s="122"/>
      <c r="J10" s="122"/>
      <c r="K10" s="122"/>
      <c r="L10" s="122"/>
      <c r="M10" s="122"/>
      <c r="N10" s="122"/>
      <c r="O10" s="122"/>
      <c r="P10" s="122"/>
      <c r="Q10" s="122"/>
      <c r="R10" s="118" t="s">
        <v>12</v>
      </c>
      <c r="S10" s="118"/>
      <c r="T10" s="118"/>
      <c r="U10" s="118"/>
      <c r="V10" s="88" t="s">
        <v>13</v>
      </c>
      <c r="W10" s="89"/>
      <c r="X10" s="89"/>
      <c r="Y10" s="89"/>
      <c r="Z10" s="90"/>
      <c r="AA10" s="94" t="s">
        <v>14</v>
      </c>
      <c r="AB10" s="95"/>
      <c r="AC10" s="95"/>
      <c r="AD10" s="95"/>
      <c r="AE10" s="96"/>
      <c r="AF10" s="100" t="s">
        <v>15</v>
      </c>
      <c r="AG10" s="101"/>
      <c r="AH10" s="101"/>
      <c r="AI10" s="101"/>
      <c r="AJ10" s="102"/>
      <c r="AK10" s="106" t="s">
        <v>16</v>
      </c>
      <c r="AL10" s="107"/>
      <c r="AM10" s="107"/>
      <c r="AN10" s="107"/>
      <c r="AO10" s="108"/>
      <c r="AP10" s="112" t="s">
        <v>17</v>
      </c>
      <c r="AQ10" s="113"/>
      <c r="AR10" s="113"/>
      <c r="AS10" s="114"/>
    </row>
    <row r="11" spans="1:45" ht="14.45" customHeight="1" x14ac:dyDescent="0.25">
      <c r="A11" s="118"/>
      <c r="B11" s="118"/>
      <c r="C11" s="118"/>
      <c r="D11" s="118"/>
      <c r="E11" s="118"/>
      <c r="F11" s="118"/>
      <c r="G11" s="122"/>
      <c r="H11" s="122"/>
      <c r="I11" s="122"/>
      <c r="J11" s="122"/>
      <c r="K11" s="122"/>
      <c r="L11" s="122"/>
      <c r="M11" s="122"/>
      <c r="N11" s="122"/>
      <c r="O11" s="122"/>
      <c r="P11" s="122"/>
      <c r="Q11" s="122"/>
      <c r="R11" s="118"/>
      <c r="S11" s="118"/>
      <c r="T11" s="118"/>
      <c r="U11" s="118"/>
      <c r="V11" s="91"/>
      <c r="W11" s="92"/>
      <c r="X11" s="92"/>
      <c r="Y11" s="92"/>
      <c r="Z11" s="93"/>
      <c r="AA11" s="97"/>
      <c r="AB11" s="98"/>
      <c r="AC11" s="98"/>
      <c r="AD11" s="98"/>
      <c r="AE11" s="99"/>
      <c r="AF11" s="103"/>
      <c r="AG11" s="104"/>
      <c r="AH11" s="104"/>
      <c r="AI11" s="104"/>
      <c r="AJ11" s="105"/>
      <c r="AK11" s="109"/>
      <c r="AL11" s="110"/>
      <c r="AM11" s="110"/>
      <c r="AN11" s="110"/>
      <c r="AO11" s="111"/>
      <c r="AP11" s="115"/>
      <c r="AQ11" s="116"/>
      <c r="AR11" s="116"/>
      <c r="AS11" s="117"/>
    </row>
    <row r="12" spans="1:45" ht="45" x14ac:dyDescent="0.25">
      <c r="A12" s="2" t="s">
        <v>18</v>
      </c>
      <c r="B12" s="2" t="s">
        <v>19</v>
      </c>
      <c r="C12" s="118"/>
      <c r="D12" s="2" t="s">
        <v>20</v>
      </c>
      <c r="E12" s="2" t="s">
        <v>21</v>
      </c>
      <c r="F12" s="2" t="s">
        <v>22</v>
      </c>
      <c r="G12" s="17" t="s">
        <v>23</v>
      </c>
      <c r="H12" s="17" t="s">
        <v>24</v>
      </c>
      <c r="I12" s="17" t="s">
        <v>25</v>
      </c>
      <c r="J12" s="17" t="s">
        <v>26</v>
      </c>
      <c r="K12" s="17" t="s">
        <v>27</v>
      </c>
      <c r="L12" s="17" t="s">
        <v>28</v>
      </c>
      <c r="M12" s="17" t="s">
        <v>29</v>
      </c>
      <c r="N12" s="17" t="s">
        <v>30</v>
      </c>
      <c r="O12" s="17" t="s">
        <v>31</v>
      </c>
      <c r="P12" s="17" t="s">
        <v>32</v>
      </c>
      <c r="Q12" s="17" t="s">
        <v>33</v>
      </c>
      <c r="R12" s="2" t="s">
        <v>34</v>
      </c>
      <c r="S12" s="2" t="s">
        <v>35</v>
      </c>
      <c r="T12" s="2" t="s">
        <v>36</v>
      </c>
      <c r="U12" s="2" t="s">
        <v>37</v>
      </c>
      <c r="V12" s="3" t="s">
        <v>38</v>
      </c>
      <c r="W12" s="3" t="s">
        <v>39</v>
      </c>
      <c r="X12" s="3" t="s">
        <v>40</v>
      </c>
      <c r="Y12" s="3" t="s">
        <v>41</v>
      </c>
      <c r="Z12" s="3" t="s">
        <v>42</v>
      </c>
      <c r="AA12" s="20" t="s">
        <v>38</v>
      </c>
      <c r="AB12" s="20" t="s">
        <v>39</v>
      </c>
      <c r="AC12" s="20" t="s">
        <v>40</v>
      </c>
      <c r="AD12" s="20" t="s">
        <v>41</v>
      </c>
      <c r="AE12" s="20" t="s">
        <v>42</v>
      </c>
      <c r="AF12" s="21" t="s">
        <v>38</v>
      </c>
      <c r="AG12" s="21" t="s">
        <v>39</v>
      </c>
      <c r="AH12" s="21" t="s">
        <v>40</v>
      </c>
      <c r="AI12" s="21" t="s">
        <v>41</v>
      </c>
      <c r="AJ12" s="21" t="s">
        <v>42</v>
      </c>
      <c r="AK12" s="22" t="s">
        <v>38</v>
      </c>
      <c r="AL12" s="22" t="s">
        <v>39</v>
      </c>
      <c r="AM12" s="22" t="s">
        <v>40</v>
      </c>
      <c r="AN12" s="22" t="s">
        <v>41</v>
      </c>
      <c r="AO12" s="22" t="s">
        <v>42</v>
      </c>
      <c r="AP12" s="4" t="s">
        <v>38</v>
      </c>
      <c r="AQ12" s="4" t="s">
        <v>39</v>
      </c>
      <c r="AR12" s="4" t="s">
        <v>40</v>
      </c>
      <c r="AS12" s="4" t="s">
        <v>41</v>
      </c>
    </row>
    <row r="13" spans="1:45" s="27" customFormat="1" ht="60" x14ac:dyDescent="0.25">
      <c r="A13" s="19">
        <v>4</v>
      </c>
      <c r="B13" s="18" t="s">
        <v>43</v>
      </c>
      <c r="C13" s="18" t="s">
        <v>44</v>
      </c>
      <c r="D13" s="23" t="s">
        <v>45</v>
      </c>
      <c r="E13" s="18" t="s">
        <v>46</v>
      </c>
      <c r="F13" s="18" t="s">
        <v>47</v>
      </c>
      <c r="G13" s="18" t="s">
        <v>48</v>
      </c>
      <c r="H13" s="18" t="s">
        <v>49</v>
      </c>
      <c r="I13" s="29" t="s">
        <v>50</v>
      </c>
      <c r="J13" s="18" t="s">
        <v>51</v>
      </c>
      <c r="K13" s="18" t="s">
        <v>52</v>
      </c>
      <c r="L13" s="30">
        <v>0</v>
      </c>
      <c r="M13" s="30">
        <v>0</v>
      </c>
      <c r="N13" s="30">
        <v>0</v>
      </c>
      <c r="O13" s="30">
        <v>0.75</v>
      </c>
      <c r="P13" s="30">
        <v>0.75</v>
      </c>
      <c r="Q13" s="18" t="s">
        <v>53</v>
      </c>
      <c r="R13" s="18" t="s">
        <v>54</v>
      </c>
      <c r="S13" s="18" t="s">
        <v>55</v>
      </c>
      <c r="T13" s="18" t="s">
        <v>56</v>
      </c>
      <c r="U13" s="18" t="s">
        <v>57</v>
      </c>
      <c r="V13" s="65" t="s">
        <v>164</v>
      </c>
      <c r="W13" s="65" t="s">
        <v>164</v>
      </c>
      <c r="X13" s="65" t="s">
        <v>164</v>
      </c>
      <c r="Y13" s="18" t="s">
        <v>220</v>
      </c>
      <c r="Z13" s="65" t="s">
        <v>164</v>
      </c>
      <c r="AA13" s="26">
        <f t="shared" ref="AA13:AA28" si="0">M13</f>
        <v>0</v>
      </c>
      <c r="AB13" s="18"/>
      <c r="AC13" s="18" t="e">
        <f>IF(AB13/AA13&gt;100%,100%,AB13/AA13)</f>
        <v>#DIV/0!</v>
      </c>
      <c r="AD13" s="18"/>
      <c r="AE13" s="18"/>
      <c r="AF13" s="26">
        <f t="shared" ref="AF13:AF28" si="1">N13</f>
        <v>0</v>
      </c>
      <c r="AG13" s="18"/>
      <c r="AH13" s="18" t="e">
        <f>IF(AG13/AF13&gt;100%,100%,AG13/AF13)</f>
        <v>#DIV/0!</v>
      </c>
      <c r="AI13" s="18"/>
      <c r="AJ13" s="18"/>
      <c r="AK13" s="26">
        <f t="shared" ref="AK13:AK28" si="2">O13</f>
        <v>0.75</v>
      </c>
      <c r="AL13" s="18"/>
      <c r="AM13" s="18">
        <f>IF(AL13/AK13&gt;100%,100%,AL13/AK13)</f>
        <v>0</v>
      </c>
      <c r="AN13" s="18"/>
      <c r="AO13" s="18"/>
      <c r="AP13" s="65">
        <f t="shared" ref="AP13:AP28" si="3">P13</f>
        <v>0.75</v>
      </c>
      <c r="AQ13" s="65">
        <v>0</v>
      </c>
      <c r="AR13" s="65">
        <f>IF(AQ13/AP13&gt;100%,100%,AQ13/AP13)</f>
        <v>0</v>
      </c>
      <c r="AS13" s="71" t="s">
        <v>220</v>
      </c>
    </row>
    <row r="14" spans="1:45" s="27" customFormat="1" ht="150" x14ac:dyDescent="0.25">
      <c r="A14" s="19">
        <v>4</v>
      </c>
      <c r="B14" s="18" t="s">
        <v>43</v>
      </c>
      <c r="C14" s="18" t="s">
        <v>58</v>
      </c>
      <c r="D14" s="23" t="s">
        <v>59</v>
      </c>
      <c r="E14" s="18" t="s">
        <v>60</v>
      </c>
      <c r="F14" s="18" t="s">
        <v>47</v>
      </c>
      <c r="G14" s="18" t="s">
        <v>61</v>
      </c>
      <c r="H14" s="18" t="s">
        <v>62</v>
      </c>
      <c r="I14" s="18" t="s">
        <v>50</v>
      </c>
      <c r="J14" s="18" t="s">
        <v>51</v>
      </c>
      <c r="K14" s="18" t="s">
        <v>52</v>
      </c>
      <c r="L14" s="30">
        <v>0.14000000000000001</v>
      </c>
      <c r="M14" s="30">
        <v>0.27</v>
      </c>
      <c r="N14" s="30">
        <v>0.45</v>
      </c>
      <c r="O14" s="30">
        <v>0.65</v>
      </c>
      <c r="P14" s="30">
        <v>0.65</v>
      </c>
      <c r="Q14" s="18" t="s">
        <v>63</v>
      </c>
      <c r="R14" s="18" t="s">
        <v>64</v>
      </c>
      <c r="S14" s="18" t="s">
        <v>65</v>
      </c>
      <c r="T14" s="18" t="s">
        <v>56</v>
      </c>
      <c r="U14" s="18" t="s">
        <v>57</v>
      </c>
      <c r="V14" s="65">
        <f t="shared" ref="V14:V28" si="4">L14</f>
        <v>0.14000000000000001</v>
      </c>
      <c r="W14" s="80">
        <f>4911320900/53191965014</f>
        <v>9.2332007262889274E-2</v>
      </c>
      <c r="X14" s="80">
        <f t="shared" ref="X14:X28" si="5">IF(W14/V14&gt;100%,100%,W14/V14)</f>
        <v>0.65951433759206612</v>
      </c>
      <c r="Y14" s="18" t="s">
        <v>221</v>
      </c>
      <c r="Z14" s="64" t="s">
        <v>224</v>
      </c>
      <c r="AA14" s="26">
        <f t="shared" si="0"/>
        <v>0.27</v>
      </c>
      <c r="AB14" s="18"/>
      <c r="AC14" s="18">
        <f t="shared" ref="AC14:AC28" si="6">IF(AB14/AA14&gt;100%,100%,AB14/AA14)</f>
        <v>0</v>
      </c>
      <c r="AD14" s="18"/>
      <c r="AE14" s="18"/>
      <c r="AF14" s="26">
        <f t="shared" si="1"/>
        <v>0.45</v>
      </c>
      <c r="AG14" s="18"/>
      <c r="AH14" s="18">
        <f t="shared" ref="AH14:AH28" si="7">IF(AG14/AF14&gt;100%,100%,AG14/AF14)</f>
        <v>0</v>
      </c>
      <c r="AI14" s="18"/>
      <c r="AJ14" s="18"/>
      <c r="AK14" s="26">
        <f t="shared" si="2"/>
        <v>0.65</v>
      </c>
      <c r="AL14" s="18"/>
      <c r="AM14" s="18">
        <f t="shared" ref="AM14:AM28" si="8">IF(AL14/AK14&gt;100%,100%,AL14/AK14)</f>
        <v>0</v>
      </c>
      <c r="AN14" s="18"/>
      <c r="AO14" s="18"/>
      <c r="AP14" s="65">
        <f t="shared" si="3"/>
        <v>0.65</v>
      </c>
      <c r="AQ14" s="80">
        <f t="shared" ref="AQ14:AQ28" si="9">W14</f>
        <v>9.2332007262889274E-2</v>
      </c>
      <c r="AR14" s="80">
        <f t="shared" ref="AR14:AR28" si="10">IF(AQ14/AP14&gt;100%,100%,AQ14/AP14)</f>
        <v>0.14204924194290658</v>
      </c>
      <c r="AS14" s="18" t="s">
        <v>222</v>
      </c>
    </row>
    <row r="15" spans="1:45" s="27" customFormat="1" ht="270" x14ac:dyDescent="0.25">
      <c r="A15" s="19">
        <v>4</v>
      </c>
      <c r="B15" s="18" t="s">
        <v>43</v>
      </c>
      <c r="C15" s="18" t="s">
        <v>58</v>
      </c>
      <c r="D15" s="23" t="s">
        <v>66</v>
      </c>
      <c r="E15" s="18" t="s">
        <v>67</v>
      </c>
      <c r="F15" s="18" t="s">
        <v>47</v>
      </c>
      <c r="G15" s="18" t="s">
        <v>68</v>
      </c>
      <c r="H15" s="18" t="s">
        <v>69</v>
      </c>
      <c r="I15" s="18" t="s">
        <v>50</v>
      </c>
      <c r="J15" s="18" t="s">
        <v>51</v>
      </c>
      <c r="K15" s="18" t="s">
        <v>52</v>
      </c>
      <c r="L15" s="30">
        <v>0.12</v>
      </c>
      <c r="M15" s="30">
        <v>0.25</v>
      </c>
      <c r="N15" s="30">
        <v>0.43</v>
      </c>
      <c r="O15" s="30">
        <v>0.63</v>
      </c>
      <c r="P15" s="30">
        <v>0.63</v>
      </c>
      <c r="Q15" s="18" t="s">
        <v>63</v>
      </c>
      <c r="R15" s="18" t="s">
        <v>64</v>
      </c>
      <c r="S15" s="18" t="s">
        <v>65</v>
      </c>
      <c r="T15" s="18" t="s">
        <v>56</v>
      </c>
      <c r="U15" s="18" t="s">
        <v>57</v>
      </c>
      <c r="V15" s="65">
        <f t="shared" si="4"/>
        <v>0.12</v>
      </c>
      <c r="W15" s="81">
        <f>674330188/12039856262</f>
        <v>5.6008159343920914E-2</v>
      </c>
      <c r="X15" s="80">
        <f t="shared" si="5"/>
        <v>0.46673466119934098</v>
      </c>
      <c r="Y15" s="18" t="s">
        <v>223</v>
      </c>
      <c r="Z15" s="64" t="s">
        <v>224</v>
      </c>
      <c r="AA15" s="26">
        <f t="shared" si="0"/>
        <v>0.25</v>
      </c>
      <c r="AB15" s="18"/>
      <c r="AC15" s="18">
        <f t="shared" si="6"/>
        <v>0</v>
      </c>
      <c r="AD15" s="18"/>
      <c r="AE15" s="18"/>
      <c r="AF15" s="26">
        <f t="shared" si="1"/>
        <v>0.43</v>
      </c>
      <c r="AG15" s="18"/>
      <c r="AH15" s="18">
        <f t="shared" si="7"/>
        <v>0</v>
      </c>
      <c r="AI15" s="18"/>
      <c r="AJ15" s="18"/>
      <c r="AK15" s="26">
        <f t="shared" si="2"/>
        <v>0.63</v>
      </c>
      <c r="AL15" s="18"/>
      <c r="AM15" s="18">
        <f t="shared" si="8"/>
        <v>0</v>
      </c>
      <c r="AN15" s="18"/>
      <c r="AO15" s="18"/>
      <c r="AP15" s="65">
        <f t="shared" si="3"/>
        <v>0.63</v>
      </c>
      <c r="AQ15" s="80">
        <f t="shared" si="9"/>
        <v>5.6008159343920914E-2</v>
      </c>
      <c r="AR15" s="80">
        <f t="shared" si="10"/>
        <v>8.8901840228445897E-2</v>
      </c>
      <c r="AS15" s="18" t="s">
        <v>70</v>
      </c>
    </row>
    <row r="16" spans="1:45" s="27" customFormat="1" ht="285" x14ac:dyDescent="0.25">
      <c r="A16" s="19">
        <v>4</v>
      </c>
      <c r="B16" s="18" t="s">
        <v>43</v>
      </c>
      <c r="C16" s="18" t="s">
        <v>58</v>
      </c>
      <c r="D16" s="23" t="s">
        <v>71</v>
      </c>
      <c r="E16" s="18" t="s">
        <v>72</v>
      </c>
      <c r="F16" s="18" t="s">
        <v>47</v>
      </c>
      <c r="G16" s="18" t="s">
        <v>73</v>
      </c>
      <c r="H16" s="18" t="s">
        <v>74</v>
      </c>
      <c r="I16" s="30" t="s">
        <v>50</v>
      </c>
      <c r="J16" s="18" t="s">
        <v>51</v>
      </c>
      <c r="K16" s="18" t="s">
        <v>52</v>
      </c>
      <c r="L16" s="30">
        <v>0.2</v>
      </c>
      <c r="M16" s="30">
        <v>0.3</v>
      </c>
      <c r="N16" s="31">
        <v>0.6</v>
      </c>
      <c r="O16" s="31">
        <v>0.96</v>
      </c>
      <c r="P16" s="30">
        <v>0.96</v>
      </c>
      <c r="Q16" s="18" t="s">
        <v>63</v>
      </c>
      <c r="R16" s="18" t="s">
        <v>64</v>
      </c>
      <c r="S16" s="18" t="s">
        <v>65</v>
      </c>
      <c r="T16" s="18" t="s">
        <v>56</v>
      </c>
      <c r="U16" s="18" t="s">
        <v>57</v>
      </c>
      <c r="V16" s="65">
        <f t="shared" si="4"/>
        <v>0.2</v>
      </c>
      <c r="W16" s="80">
        <f>6580932808/107359187000</f>
        <v>6.12982735049959E-2</v>
      </c>
      <c r="X16" s="80">
        <f t="shared" si="5"/>
        <v>0.30649136752497946</v>
      </c>
      <c r="Y16" s="18" t="s">
        <v>225</v>
      </c>
      <c r="Z16" s="64" t="s">
        <v>224</v>
      </c>
      <c r="AA16" s="26">
        <f t="shared" si="0"/>
        <v>0.3</v>
      </c>
      <c r="AB16" s="18"/>
      <c r="AC16" s="18">
        <f t="shared" si="6"/>
        <v>0</v>
      </c>
      <c r="AD16" s="18"/>
      <c r="AE16" s="18"/>
      <c r="AF16" s="26">
        <f t="shared" si="1"/>
        <v>0.6</v>
      </c>
      <c r="AG16" s="18"/>
      <c r="AH16" s="18">
        <f t="shared" si="7"/>
        <v>0</v>
      </c>
      <c r="AI16" s="18"/>
      <c r="AJ16" s="18"/>
      <c r="AK16" s="26">
        <f t="shared" si="2"/>
        <v>0.96</v>
      </c>
      <c r="AL16" s="18"/>
      <c r="AM16" s="18">
        <f t="shared" si="8"/>
        <v>0</v>
      </c>
      <c r="AN16" s="18"/>
      <c r="AO16" s="18"/>
      <c r="AP16" s="65">
        <f t="shared" si="3"/>
        <v>0.96</v>
      </c>
      <c r="AQ16" s="80">
        <f t="shared" si="9"/>
        <v>6.12982735049959E-2</v>
      </c>
      <c r="AR16" s="80">
        <f t="shared" si="10"/>
        <v>6.3852368234370738E-2</v>
      </c>
      <c r="AS16" s="18" t="s">
        <v>75</v>
      </c>
    </row>
    <row r="17" spans="1:45" s="27" customFormat="1" ht="240" x14ac:dyDescent="0.25">
      <c r="A17" s="19">
        <v>4</v>
      </c>
      <c r="B17" s="18" t="s">
        <v>43</v>
      </c>
      <c r="C17" s="18" t="s">
        <v>58</v>
      </c>
      <c r="D17" s="23" t="s">
        <v>76</v>
      </c>
      <c r="E17" s="18" t="s">
        <v>77</v>
      </c>
      <c r="F17" s="18" t="s">
        <v>47</v>
      </c>
      <c r="G17" s="18" t="s">
        <v>78</v>
      </c>
      <c r="H17" s="18" t="s">
        <v>79</v>
      </c>
      <c r="I17" s="30" t="s">
        <v>50</v>
      </c>
      <c r="J17" s="18" t="s">
        <v>51</v>
      </c>
      <c r="K17" s="18" t="s">
        <v>52</v>
      </c>
      <c r="L17" s="30">
        <v>0.1</v>
      </c>
      <c r="M17" s="30">
        <v>0.25</v>
      </c>
      <c r="N17" s="31">
        <v>0.35</v>
      </c>
      <c r="O17" s="31">
        <v>0.52</v>
      </c>
      <c r="P17" s="30">
        <v>0.52</v>
      </c>
      <c r="Q17" s="18" t="s">
        <v>63</v>
      </c>
      <c r="R17" s="18" t="s">
        <v>64</v>
      </c>
      <c r="S17" s="18" t="s">
        <v>65</v>
      </c>
      <c r="T17" s="18" t="s">
        <v>56</v>
      </c>
      <c r="U17" s="18" t="s">
        <v>57</v>
      </c>
      <c r="V17" s="65">
        <f t="shared" si="4"/>
        <v>0.1</v>
      </c>
      <c r="W17" s="80">
        <f>2539019157/107359187000</f>
        <v>2.3649761403278884E-2</v>
      </c>
      <c r="X17" s="80">
        <f t="shared" si="5"/>
        <v>0.23649761403278882</v>
      </c>
      <c r="Y17" s="18" t="s">
        <v>226</v>
      </c>
      <c r="Z17" s="64" t="s">
        <v>224</v>
      </c>
      <c r="AA17" s="26">
        <f t="shared" si="0"/>
        <v>0.25</v>
      </c>
      <c r="AB17" s="18"/>
      <c r="AC17" s="18">
        <f t="shared" si="6"/>
        <v>0</v>
      </c>
      <c r="AD17" s="18"/>
      <c r="AE17" s="18"/>
      <c r="AF17" s="26">
        <f t="shared" si="1"/>
        <v>0.35</v>
      </c>
      <c r="AG17" s="18"/>
      <c r="AH17" s="18">
        <f t="shared" si="7"/>
        <v>0</v>
      </c>
      <c r="AI17" s="18"/>
      <c r="AJ17" s="18"/>
      <c r="AK17" s="26">
        <f t="shared" si="2"/>
        <v>0.52</v>
      </c>
      <c r="AL17" s="18"/>
      <c r="AM17" s="18">
        <f t="shared" si="8"/>
        <v>0</v>
      </c>
      <c r="AN17" s="18"/>
      <c r="AO17" s="18"/>
      <c r="AP17" s="65">
        <f t="shared" si="3"/>
        <v>0.52</v>
      </c>
      <c r="AQ17" s="80">
        <f t="shared" si="9"/>
        <v>2.3649761403278884E-2</v>
      </c>
      <c r="AR17" s="80">
        <f t="shared" si="10"/>
        <v>4.5480310390920931E-2</v>
      </c>
      <c r="AS17" s="18" t="s">
        <v>227</v>
      </c>
    </row>
    <row r="18" spans="1:45" s="27" customFormat="1" ht="240" x14ac:dyDescent="0.25">
      <c r="A18" s="19">
        <v>4</v>
      </c>
      <c r="B18" s="18" t="s">
        <v>43</v>
      </c>
      <c r="C18" s="18" t="s">
        <v>58</v>
      </c>
      <c r="D18" s="23" t="s">
        <v>80</v>
      </c>
      <c r="E18" s="18" t="s">
        <v>81</v>
      </c>
      <c r="F18" s="18" t="s">
        <v>82</v>
      </c>
      <c r="G18" s="18" t="s">
        <v>83</v>
      </c>
      <c r="H18" s="18" t="s">
        <v>84</v>
      </c>
      <c r="I18" s="18" t="s">
        <v>50</v>
      </c>
      <c r="J18" s="18" t="s">
        <v>85</v>
      </c>
      <c r="K18" s="18" t="s">
        <v>52</v>
      </c>
      <c r="L18" s="30">
        <v>1</v>
      </c>
      <c r="M18" s="30">
        <v>1</v>
      </c>
      <c r="N18" s="30">
        <v>1</v>
      </c>
      <c r="O18" s="30">
        <v>1</v>
      </c>
      <c r="P18" s="30">
        <v>1</v>
      </c>
      <c r="Q18" s="18" t="s">
        <v>63</v>
      </c>
      <c r="R18" s="18" t="s">
        <v>86</v>
      </c>
      <c r="S18" s="18" t="s">
        <v>87</v>
      </c>
      <c r="T18" s="18" t="s">
        <v>56</v>
      </c>
      <c r="U18" s="18" t="s">
        <v>57</v>
      </c>
      <c r="V18" s="65">
        <f t="shared" si="4"/>
        <v>1</v>
      </c>
      <c r="W18" s="65" t="s">
        <v>197</v>
      </c>
      <c r="X18" s="65" t="s">
        <v>197</v>
      </c>
      <c r="Y18" s="18" t="s">
        <v>228</v>
      </c>
      <c r="Z18" s="65" t="s">
        <v>197</v>
      </c>
      <c r="AA18" s="26">
        <f t="shared" si="0"/>
        <v>1</v>
      </c>
      <c r="AB18" s="18"/>
      <c r="AC18" s="18">
        <f t="shared" si="6"/>
        <v>0</v>
      </c>
      <c r="AD18" s="18"/>
      <c r="AE18" s="18"/>
      <c r="AF18" s="26">
        <f t="shared" si="1"/>
        <v>1</v>
      </c>
      <c r="AG18" s="18"/>
      <c r="AH18" s="18">
        <f t="shared" si="7"/>
        <v>0</v>
      </c>
      <c r="AI18" s="18"/>
      <c r="AJ18" s="18"/>
      <c r="AK18" s="26">
        <f t="shared" si="2"/>
        <v>1</v>
      </c>
      <c r="AL18" s="18"/>
      <c r="AM18" s="18">
        <f t="shared" si="8"/>
        <v>0</v>
      </c>
      <c r="AN18" s="18"/>
      <c r="AO18" s="18"/>
      <c r="AP18" s="65">
        <f t="shared" si="3"/>
        <v>1</v>
      </c>
      <c r="AQ18" s="65" t="s">
        <v>197</v>
      </c>
      <c r="AR18" s="65" t="s">
        <v>197</v>
      </c>
      <c r="AS18" s="18" t="s">
        <v>228</v>
      </c>
    </row>
    <row r="19" spans="1:45" s="27" customFormat="1" ht="270" x14ac:dyDescent="0.25">
      <c r="A19" s="19">
        <v>4</v>
      </c>
      <c r="B19" s="18" t="s">
        <v>43</v>
      </c>
      <c r="C19" s="18" t="s">
        <v>58</v>
      </c>
      <c r="D19" s="23" t="s">
        <v>88</v>
      </c>
      <c r="E19" s="18" t="s">
        <v>89</v>
      </c>
      <c r="F19" s="18" t="s">
        <v>82</v>
      </c>
      <c r="G19" s="18" t="s">
        <v>90</v>
      </c>
      <c r="H19" s="18" t="s">
        <v>91</v>
      </c>
      <c r="I19" s="18" t="s">
        <v>50</v>
      </c>
      <c r="J19" s="18" t="s">
        <v>85</v>
      </c>
      <c r="K19" s="18" t="s">
        <v>52</v>
      </c>
      <c r="L19" s="30">
        <v>1</v>
      </c>
      <c r="M19" s="30">
        <v>1</v>
      </c>
      <c r="N19" s="30">
        <v>1</v>
      </c>
      <c r="O19" s="30">
        <v>1</v>
      </c>
      <c r="P19" s="30">
        <v>1</v>
      </c>
      <c r="Q19" s="18" t="s">
        <v>63</v>
      </c>
      <c r="R19" s="18" t="s">
        <v>86</v>
      </c>
      <c r="S19" s="18" t="s">
        <v>92</v>
      </c>
      <c r="T19" s="18" t="s">
        <v>56</v>
      </c>
      <c r="U19" s="18" t="s">
        <v>57</v>
      </c>
      <c r="V19" s="65">
        <f t="shared" si="4"/>
        <v>1</v>
      </c>
      <c r="W19" s="80">
        <f>31/46</f>
        <v>0.67391304347826086</v>
      </c>
      <c r="X19" s="80">
        <f t="shared" si="5"/>
        <v>0.67391304347826086</v>
      </c>
      <c r="Y19" s="64" t="s">
        <v>251</v>
      </c>
      <c r="Z19" s="64" t="s">
        <v>252</v>
      </c>
      <c r="AA19" s="26">
        <f t="shared" si="0"/>
        <v>1</v>
      </c>
      <c r="AB19" s="18"/>
      <c r="AC19" s="18">
        <f t="shared" si="6"/>
        <v>0</v>
      </c>
      <c r="AD19" s="18"/>
      <c r="AE19" s="18"/>
      <c r="AF19" s="26">
        <f t="shared" si="1"/>
        <v>1</v>
      </c>
      <c r="AG19" s="18"/>
      <c r="AH19" s="18">
        <f t="shared" si="7"/>
        <v>0</v>
      </c>
      <c r="AI19" s="18"/>
      <c r="AJ19" s="18"/>
      <c r="AK19" s="26">
        <f t="shared" si="2"/>
        <v>1</v>
      </c>
      <c r="AL19" s="18"/>
      <c r="AM19" s="18">
        <f t="shared" si="8"/>
        <v>0</v>
      </c>
      <c r="AN19" s="18"/>
      <c r="AO19" s="18"/>
      <c r="AP19" s="65">
        <f t="shared" si="3"/>
        <v>1</v>
      </c>
      <c r="AQ19" s="80">
        <f>67.39%*25%</f>
        <v>0.16847500000000001</v>
      </c>
      <c r="AR19" s="80">
        <f t="shared" si="10"/>
        <v>0.16847500000000001</v>
      </c>
      <c r="AS19" s="64" t="s">
        <v>253</v>
      </c>
    </row>
    <row r="20" spans="1:45" s="27" customFormat="1" ht="120" x14ac:dyDescent="0.25">
      <c r="A20" s="19">
        <v>4</v>
      </c>
      <c r="B20" s="18" t="s">
        <v>43</v>
      </c>
      <c r="C20" s="18" t="s">
        <v>58</v>
      </c>
      <c r="D20" s="23" t="s">
        <v>93</v>
      </c>
      <c r="E20" s="18" t="s">
        <v>94</v>
      </c>
      <c r="F20" s="18" t="s">
        <v>82</v>
      </c>
      <c r="G20" s="18" t="s">
        <v>95</v>
      </c>
      <c r="H20" s="18" t="s">
        <v>96</v>
      </c>
      <c r="I20" s="18" t="s">
        <v>50</v>
      </c>
      <c r="J20" s="18" t="s">
        <v>85</v>
      </c>
      <c r="K20" s="18" t="s">
        <v>52</v>
      </c>
      <c r="L20" s="30">
        <v>0.9</v>
      </c>
      <c r="M20" s="30">
        <v>0.9</v>
      </c>
      <c r="N20" s="30">
        <v>0.9</v>
      </c>
      <c r="O20" s="30">
        <v>0.9</v>
      </c>
      <c r="P20" s="30">
        <v>0.9</v>
      </c>
      <c r="Q20" s="18" t="s">
        <v>63</v>
      </c>
      <c r="R20" s="18" t="s">
        <v>97</v>
      </c>
      <c r="S20" s="18" t="s">
        <v>92</v>
      </c>
      <c r="T20" s="18" t="s">
        <v>56</v>
      </c>
      <c r="U20" s="18" t="s">
        <v>98</v>
      </c>
      <c r="V20" s="65">
        <f t="shared" si="4"/>
        <v>0.9</v>
      </c>
      <c r="W20" s="65" t="s">
        <v>197</v>
      </c>
      <c r="X20" s="65" t="s">
        <v>197</v>
      </c>
      <c r="Y20" s="18" t="s">
        <v>228</v>
      </c>
      <c r="Z20" s="65" t="s">
        <v>197</v>
      </c>
      <c r="AA20" s="26">
        <f t="shared" si="0"/>
        <v>0.9</v>
      </c>
      <c r="AB20" s="18"/>
      <c r="AC20" s="18">
        <f t="shared" si="6"/>
        <v>0</v>
      </c>
      <c r="AD20" s="18"/>
      <c r="AE20" s="18"/>
      <c r="AF20" s="26">
        <f t="shared" si="1"/>
        <v>0.9</v>
      </c>
      <c r="AG20" s="18"/>
      <c r="AH20" s="18">
        <f t="shared" si="7"/>
        <v>0</v>
      </c>
      <c r="AI20" s="18"/>
      <c r="AJ20" s="18"/>
      <c r="AK20" s="26">
        <f t="shared" si="2"/>
        <v>0.9</v>
      </c>
      <c r="AL20" s="18"/>
      <c r="AM20" s="18">
        <f t="shared" si="8"/>
        <v>0</v>
      </c>
      <c r="AN20" s="18"/>
      <c r="AO20" s="18"/>
      <c r="AP20" s="65">
        <f t="shared" si="3"/>
        <v>0.9</v>
      </c>
      <c r="AQ20" s="65" t="s">
        <v>197</v>
      </c>
      <c r="AR20" s="65" t="s">
        <v>197</v>
      </c>
      <c r="AS20" s="18" t="s">
        <v>228</v>
      </c>
    </row>
    <row r="21" spans="1:45" s="27" customFormat="1" ht="90" x14ac:dyDescent="0.25">
      <c r="A21" s="19">
        <v>4</v>
      </c>
      <c r="B21" s="18" t="s">
        <v>43</v>
      </c>
      <c r="C21" s="18" t="s">
        <v>58</v>
      </c>
      <c r="D21" s="23" t="s">
        <v>99</v>
      </c>
      <c r="E21" s="18" t="s">
        <v>100</v>
      </c>
      <c r="F21" s="18" t="s">
        <v>82</v>
      </c>
      <c r="G21" s="18" t="s">
        <v>95</v>
      </c>
      <c r="H21" s="18" t="s">
        <v>101</v>
      </c>
      <c r="I21" s="18" t="s">
        <v>50</v>
      </c>
      <c r="J21" s="18" t="s">
        <v>51</v>
      </c>
      <c r="K21" s="18" t="s">
        <v>52</v>
      </c>
      <c r="L21" s="30">
        <v>0</v>
      </c>
      <c r="M21" s="30">
        <v>0</v>
      </c>
      <c r="N21" s="30">
        <v>0</v>
      </c>
      <c r="O21" s="30">
        <v>1</v>
      </c>
      <c r="P21" s="30">
        <v>1</v>
      </c>
      <c r="Q21" s="18" t="s">
        <v>63</v>
      </c>
      <c r="R21" s="32" t="s">
        <v>97</v>
      </c>
      <c r="S21" s="32" t="s">
        <v>92</v>
      </c>
      <c r="T21" s="32" t="s">
        <v>56</v>
      </c>
      <c r="U21" s="32" t="s">
        <v>98</v>
      </c>
      <c r="V21" s="65" t="s">
        <v>164</v>
      </c>
      <c r="W21" s="65" t="s">
        <v>164</v>
      </c>
      <c r="X21" s="65" t="s">
        <v>164</v>
      </c>
      <c r="Y21" s="18" t="s">
        <v>220</v>
      </c>
      <c r="Z21" s="65" t="s">
        <v>164</v>
      </c>
      <c r="AA21" s="26">
        <f t="shared" si="0"/>
        <v>0</v>
      </c>
      <c r="AB21" s="18"/>
      <c r="AC21" s="18" t="e">
        <f t="shared" si="6"/>
        <v>#DIV/0!</v>
      </c>
      <c r="AD21" s="18"/>
      <c r="AE21" s="18"/>
      <c r="AF21" s="26">
        <f t="shared" si="1"/>
        <v>0</v>
      </c>
      <c r="AG21" s="18"/>
      <c r="AH21" s="18" t="e">
        <f t="shared" si="7"/>
        <v>#DIV/0!</v>
      </c>
      <c r="AI21" s="18"/>
      <c r="AJ21" s="18"/>
      <c r="AK21" s="26">
        <f t="shared" si="2"/>
        <v>1</v>
      </c>
      <c r="AL21" s="18"/>
      <c r="AM21" s="18">
        <f t="shared" si="8"/>
        <v>0</v>
      </c>
      <c r="AN21" s="18"/>
      <c r="AO21" s="18"/>
      <c r="AP21" s="65">
        <f t="shared" si="3"/>
        <v>1</v>
      </c>
      <c r="AQ21" s="65">
        <v>0</v>
      </c>
      <c r="AR21" s="65">
        <f t="shared" si="10"/>
        <v>0</v>
      </c>
      <c r="AS21" s="18" t="s">
        <v>220</v>
      </c>
    </row>
    <row r="22" spans="1:45" s="27" customFormat="1" ht="75" x14ac:dyDescent="0.25">
      <c r="A22" s="19">
        <v>4</v>
      </c>
      <c r="B22" s="18" t="s">
        <v>43</v>
      </c>
      <c r="C22" s="18" t="s">
        <v>102</v>
      </c>
      <c r="D22" s="23" t="s">
        <v>103</v>
      </c>
      <c r="E22" s="18" t="s">
        <v>104</v>
      </c>
      <c r="F22" s="18" t="s">
        <v>82</v>
      </c>
      <c r="G22" s="18" t="s">
        <v>105</v>
      </c>
      <c r="H22" s="18" t="s">
        <v>106</v>
      </c>
      <c r="I22" s="18" t="s">
        <v>50</v>
      </c>
      <c r="J22" s="18" t="s">
        <v>107</v>
      </c>
      <c r="K22" s="18" t="s">
        <v>108</v>
      </c>
      <c r="L22" s="18">
        <v>2200</v>
      </c>
      <c r="M22" s="18">
        <v>2200</v>
      </c>
      <c r="N22" s="18">
        <v>2200</v>
      </c>
      <c r="O22" s="18">
        <v>2200</v>
      </c>
      <c r="P22" s="18">
        <f t="shared" ref="P22:P28" si="11">SUM(L22:O22)</f>
        <v>8800</v>
      </c>
      <c r="Q22" s="18" t="s">
        <v>63</v>
      </c>
      <c r="R22" s="18" t="s">
        <v>109</v>
      </c>
      <c r="S22" s="18" t="s">
        <v>110</v>
      </c>
      <c r="T22" s="18" t="s">
        <v>111</v>
      </c>
      <c r="U22" s="18" t="s">
        <v>112</v>
      </c>
      <c r="V22" s="66">
        <f t="shared" si="4"/>
        <v>2200</v>
      </c>
      <c r="W22" s="62">
        <v>6610</v>
      </c>
      <c r="X22" s="65">
        <f t="shared" si="5"/>
        <v>1</v>
      </c>
      <c r="Y22" s="18" t="s">
        <v>229</v>
      </c>
      <c r="Z22" s="64" t="s">
        <v>231</v>
      </c>
      <c r="AA22" s="26">
        <f t="shared" si="0"/>
        <v>2200</v>
      </c>
      <c r="AB22" s="18"/>
      <c r="AC22" s="18">
        <f t="shared" si="6"/>
        <v>0</v>
      </c>
      <c r="AD22" s="18"/>
      <c r="AE22" s="18"/>
      <c r="AF22" s="26">
        <f t="shared" si="1"/>
        <v>2200</v>
      </c>
      <c r="AG22" s="18"/>
      <c r="AH22" s="18">
        <f t="shared" si="7"/>
        <v>0</v>
      </c>
      <c r="AI22" s="18"/>
      <c r="AJ22" s="18"/>
      <c r="AK22" s="26">
        <f t="shared" si="2"/>
        <v>2200</v>
      </c>
      <c r="AL22" s="18"/>
      <c r="AM22" s="18">
        <f t="shared" si="8"/>
        <v>0</v>
      </c>
      <c r="AN22" s="18"/>
      <c r="AO22" s="18"/>
      <c r="AP22" s="19">
        <f t="shared" si="3"/>
        <v>8800</v>
      </c>
      <c r="AQ22" s="19">
        <f t="shared" si="9"/>
        <v>6610</v>
      </c>
      <c r="AR22" s="80">
        <f t="shared" si="10"/>
        <v>0.7511363636363636</v>
      </c>
      <c r="AS22" s="18" t="s">
        <v>230</v>
      </c>
    </row>
    <row r="23" spans="1:45" s="27" customFormat="1" ht="75" x14ac:dyDescent="0.25">
      <c r="A23" s="19">
        <v>4</v>
      </c>
      <c r="B23" s="18" t="s">
        <v>43</v>
      </c>
      <c r="C23" s="18" t="s">
        <v>102</v>
      </c>
      <c r="D23" s="23" t="s">
        <v>113</v>
      </c>
      <c r="E23" s="18" t="s">
        <v>114</v>
      </c>
      <c r="F23" s="18" t="s">
        <v>47</v>
      </c>
      <c r="G23" s="18" t="s">
        <v>115</v>
      </c>
      <c r="H23" s="18" t="s">
        <v>116</v>
      </c>
      <c r="I23" s="18" t="s">
        <v>50</v>
      </c>
      <c r="J23" s="18" t="s">
        <v>107</v>
      </c>
      <c r="K23" s="18" t="s">
        <v>117</v>
      </c>
      <c r="L23" s="38">
        <v>600</v>
      </c>
      <c r="M23" s="38">
        <v>600</v>
      </c>
      <c r="N23" s="38">
        <v>600</v>
      </c>
      <c r="O23" s="38">
        <v>600</v>
      </c>
      <c r="P23" s="18">
        <f t="shared" si="11"/>
        <v>2400</v>
      </c>
      <c r="Q23" s="18" t="s">
        <v>63</v>
      </c>
      <c r="R23" s="18" t="s">
        <v>118</v>
      </c>
      <c r="S23" s="18" t="s">
        <v>110</v>
      </c>
      <c r="T23" s="18" t="s">
        <v>111</v>
      </c>
      <c r="U23" s="18" t="s">
        <v>112</v>
      </c>
      <c r="V23" s="66">
        <f t="shared" si="4"/>
        <v>600</v>
      </c>
      <c r="W23" s="63">
        <v>1170</v>
      </c>
      <c r="X23" s="65">
        <f t="shared" si="5"/>
        <v>1</v>
      </c>
      <c r="Y23" s="18" t="s">
        <v>232</v>
      </c>
      <c r="Z23" s="64" t="s">
        <v>231</v>
      </c>
      <c r="AA23" s="26">
        <f t="shared" si="0"/>
        <v>600</v>
      </c>
      <c r="AB23" s="18"/>
      <c r="AC23" s="18">
        <f t="shared" si="6"/>
        <v>0</v>
      </c>
      <c r="AD23" s="18"/>
      <c r="AE23" s="18"/>
      <c r="AF23" s="26">
        <f t="shared" si="1"/>
        <v>600</v>
      </c>
      <c r="AG23" s="18"/>
      <c r="AH23" s="18">
        <f t="shared" si="7"/>
        <v>0</v>
      </c>
      <c r="AI23" s="18"/>
      <c r="AJ23" s="18"/>
      <c r="AK23" s="26">
        <f t="shared" si="2"/>
        <v>600</v>
      </c>
      <c r="AL23" s="18"/>
      <c r="AM23" s="18">
        <f t="shared" si="8"/>
        <v>0</v>
      </c>
      <c r="AN23" s="18"/>
      <c r="AO23" s="18"/>
      <c r="AP23" s="19">
        <f t="shared" si="3"/>
        <v>2400</v>
      </c>
      <c r="AQ23" s="19">
        <f t="shared" si="9"/>
        <v>1170</v>
      </c>
      <c r="AR23" s="80">
        <f t="shared" si="10"/>
        <v>0.48749999999999999</v>
      </c>
      <c r="AS23" s="18" t="s">
        <v>233</v>
      </c>
    </row>
    <row r="24" spans="1:45" s="27" customFormat="1" ht="90" x14ac:dyDescent="0.25">
      <c r="A24" s="19">
        <v>4</v>
      </c>
      <c r="B24" s="18" t="s">
        <v>43</v>
      </c>
      <c r="C24" s="18" t="s">
        <v>102</v>
      </c>
      <c r="D24" s="23" t="s">
        <v>119</v>
      </c>
      <c r="E24" s="18" t="s">
        <v>120</v>
      </c>
      <c r="F24" s="18" t="s">
        <v>47</v>
      </c>
      <c r="G24" s="18" t="s">
        <v>121</v>
      </c>
      <c r="H24" s="18" t="s">
        <v>122</v>
      </c>
      <c r="I24" s="18" t="s">
        <v>50</v>
      </c>
      <c r="J24" s="18" t="s">
        <v>107</v>
      </c>
      <c r="K24" s="18" t="s">
        <v>123</v>
      </c>
      <c r="L24" s="38">
        <v>50</v>
      </c>
      <c r="M24" s="38">
        <v>200</v>
      </c>
      <c r="N24" s="38">
        <v>200</v>
      </c>
      <c r="O24" s="38">
        <v>150</v>
      </c>
      <c r="P24" s="18">
        <f t="shared" si="11"/>
        <v>600</v>
      </c>
      <c r="Q24" s="18" t="s">
        <v>63</v>
      </c>
      <c r="R24" s="18" t="s">
        <v>124</v>
      </c>
      <c r="S24" s="18" t="s">
        <v>125</v>
      </c>
      <c r="T24" s="18" t="s">
        <v>111</v>
      </c>
      <c r="U24" s="18" t="s">
        <v>112</v>
      </c>
      <c r="V24" s="66">
        <f t="shared" si="4"/>
        <v>50</v>
      </c>
      <c r="W24" s="63">
        <v>56</v>
      </c>
      <c r="X24" s="65">
        <f t="shared" si="5"/>
        <v>1</v>
      </c>
      <c r="Y24" s="18" t="s">
        <v>234</v>
      </c>
      <c r="Z24" s="64" t="s">
        <v>231</v>
      </c>
      <c r="AA24" s="26">
        <f t="shared" si="0"/>
        <v>200</v>
      </c>
      <c r="AB24" s="18"/>
      <c r="AC24" s="18">
        <f t="shared" si="6"/>
        <v>0</v>
      </c>
      <c r="AD24" s="18"/>
      <c r="AE24" s="18"/>
      <c r="AF24" s="26">
        <f t="shared" si="1"/>
        <v>200</v>
      </c>
      <c r="AG24" s="18"/>
      <c r="AH24" s="18">
        <f t="shared" si="7"/>
        <v>0</v>
      </c>
      <c r="AI24" s="18"/>
      <c r="AJ24" s="18"/>
      <c r="AK24" s="26">
        <f t="shared" si="2"/>
        <v>150</v>
      </c>
      <c r="AL24" s="18"/>
      <c r="AM24" s="18">
        <f t="shared" si="8"/>
        <v>0</v>
      </c>
      <c r="AN24" s="18"/>
      <c r="AO24" s="18"/>
      <c r="AP24" s="19">
        <f t="shared" si="3"/>
        <v>600</v>
      </c>
      <c r="AQ24" s="19">
        <f t="shared" si="9"/>
        <v>56</v>
      </c>
      <c r="AR24" s="80">
        <f t="shared" si="10"/>
        <v>9.3333333333333338E-2</v>
      </c>
      <c r="AS24" s="18" t="s">
        <v>126</v>
      </c>
    </row>
    <row r="25" spans="1:45" s="27" customFormat="1" ht="90" x14ac:dyDescent="0.25">
      <c r="A25" s="19">
        <v>4</v>
      </c>
      <c r="B25" s="18" t="s">
        <v>43</v>
      </c>
      <c r="C25" s="18" t="s">
        <v>102</v>
      </c>
      <c r="D25" s="23" t="s">
        <v>127</v>
      </c>
      <c r="E25" s="18" t="s">
        <v>128</v>
      </c>
      <c r="F25" s="18" t="s">
        <v>82</v>
      </c>
      <c r="G25" s="18" t="s">
        <v>129</v>
      </c>
      <c r="H25" s="18" t="s">
        <v>130</v>
      </c>
      <c r="I25" s="18" t="s">
        <v>50</v>
      </c>
      <c r="J25" s="18" t="s">
        <v>107</v>
      </c>
      <c r="K25" s="18" t="s">
        <v>131</v>
      </c>
      <c r="L25" s="18">
        <v>60</v>
      </c>
      <c r="M25" s="18">
        <v>99</v>
      </c>
      <c r="N25" s="18">
        <v>141</v>
      </c>
      <c r="O25" s="18">
        <v>101</v>
      </c>
      <c r="P25" s="18">
        <f t="shared" si="11"/>
        <v>401</v>
      </c>
      <c r="Q25" s="18" t="s">
        <v>63</v>
      </c>
      <c r="R25" s="18" t="s">
        <v>124</v>
      </c>
      <c r="S25" s="18" t="s">
        <v>125</v>
      </c>
      <c r="T25" s="18" t="s">
        <v>111</v>
      </c>
      <c r="U25" s="18" t="s">
        <v>112</v>
      </c>
      <c r="V25" s="66">
        <f t="shared" si="4"/>
        <v>60</v>
      </c>
      <c r="W25" s="63">
        <v>38</v>
      </c>
      <c r="X25" s="80">
        <f t="shared" si="5"/>
        <v>0.6333333333333333</v>
      </c>
      <c r="Y25" s="18" t="s">
        <v>235</v>
      </c>
      <c r="Z25" s="64" t="s">
        <v>231</v>
      </c>
      <c r="AA25" s="26">
        <f t="shared" si="0"/>
        <v>99</v>
      </c>
      <c r="AB25" s="18"/>
      <c r="AC25" s="18">
        <f t="shared" si="6"/>
        <v>0</v>
      </c>
      <c r="AD25" s="18"/>
      <c r="AE25" s="18"/>
      <c r="AF25" s="26">
        <f t="shared" si="1"/>
        <v>141</v>
      </c>
      <c r="AG25" s="18"/>
      <c r="AH25" s="18">
        <f t="shared" si="7"/>
        <v>0</v>
      </c>
      <c r="AI25" s="18"/>
      <c r="AJ25" s="18"/>
      <c r="AK25" s="26">
        <f t="shared" si="2"/>
        <v>101</v>
      </c>
      <c r="AL25" s="18"/>
      <c r="AM25" s="18">
        <f t="shared" si="8"/>
        <v>0</v>
      </c>
      <c r="AN25" s="18"/>
      <c r="AO25" s="18"/>
      <c r="AP25" s="19">
        <f t="shared" si="3"/>
        <v>401</v>
      </c>
      <c r="AQ25" s="19">
        <f t="shared" si="9"/>
        <v>38</v>
      </c>
      <c r="AR25" s="80">
        <f t="shared" si="10"/>
        <v>9.4763092269326679E-2</v>
      </c>
      <c r="AS25" s="18" t="s">
        <v>236</v>
      </c>
    </row>
    <row r="26" spans="1:45" s="27" customFormat="1" ht="255" x14ac:dyDescent="0.25">
      <c r="A26" s="19">
        <v>4</v>
      </c>
      <c r="B26" s="18" t="s">
        <v>43</v>
      </c>
      <c r="C26" s="18" t="s">
        <v>102</v>
      </c>
      <c r="D26" s="23" t="s">
        <v>132</v>
      </c>
      <c r="E26" s="18" t="s">
        <v>133</v>
      </c>
      <c r="F26" s="18" t="s">
        <v>82</v>
      </c>
      <c r="G26" s="18" t="s">
        <v>134</v>
      </c>
      <c r="H26" s="18" t="s">
        <v>135</v>
      </c>
      <c r="I26" s="18" t="s">
        <v>50</v>
      </c>
      <c r="J26" s="18" t="s">
        <v>107</v>
      </c>
      <c r="K26" s="18" t="s">
        <v>136</v>
      </c>
      <c r="L26" s="18">
        <v>32</v>
      </c>
      <c r="M26" s="18">
        <v>60</v>
      </c>
      <c r="N26" s="18">
        <v>60</v>
      </c>
      <c r="O26" s="18">
        <v>40</v>
      </c>
      <c r="P26" s="18">
        <f t="shared" si="11"/>
        <v>192</v>
      </c>
      <c r="Q26" s="18" t="s">
        <v>63</v>
      </c>
      <c r="R26" s="18" t="s">
        <v>137</v>
      </c>
      <c r="S26" s="18" t="s">
        <v>138</v>
      </c>
      <c r="T26" s="18" t="s">
        <v>111</v>
      </c>
      <c r="U26" s="18" t="s">
        <v>112</v>
      </c>
      <c r="V26" s="66">
        <f t="shared" si="4"/>
        <v>32</v>
      </c>
      <c r="W26" s="63">
        <v>17</v>
      </c>
      <c r="X26" s="65">
        <f t="shared" si="5"/>
        <v>0.53125</v>
      </c>
      <c r="Y26" s="18" t="s">
        <v>237</v>
      </c>
      <c r="Z26" s="64" t="s">
        <v>139</v>
      </c>
      <c r="AA26" s="26">
        <f t="shared" si="0"/>
        <v>60</v>
      </c>
      <c r="AB26" s="18"/>
      <c r="AC26" s="18">
        <f t="shared" si="6"/>
        <v>0</v>
      </c>
      <c r="AD26" s="18"/>
      <c r="AE26" s="18"/>
      <c r="AF26" s="26">
        <f t="shared" si="1"/>
        <v>60</v>
      </c>
      <c r="AG26" s="18"/>
      <c r="AH26" s="18">
        <f t="shared" si="7"/>
        <v>0</v>
      </c>
      <c r="AI26" s="18"/>
      <c r="AJ26" s="18"/>
      <c r="AK26" s="26">
        <f t="shared" si="2"/>
        <v>40</v>
      </c>
      <c r="AL26" s="18"/>
      <c r="AM26" s="18">
        <f t="shared" si="8"/>
        <v>0</v>
      </c>
      <c r="AN26" s="18"/>
      <c r="AO26" s="18"/>
      <c r="AP26" s="19">
        <f t="shared" si="3"/>
        <v>192</v>
      </c>
      <c r="AQ26" s="19">
        <f t="shared" si="9"/>
        <v>17</v>
      </c>
      <c r="AR26" s="80">
        <f t="shared" si="10"/>
        <v>8.8541666666666671E-2</v>
      </c>
      <c r="AS26" s="18" t="s">
        <v>238</v>
      </c>
    </row>
    <row r="27" spans="1:45" s="27" customFormat="1" ht="255" x14ac:dyDescent="0.25">
      <c r="A27" s="19">
        <v>4</v>
      </c>
      <c r="B27" s="18" t="s">
        <v>43</v>
      </c>
      <c r="C27" s="18" t="s">
        <v>102</v>
      </c>
      <c r="D27" s="23" t="s">
        <v>140</v>
      </c>
      <c r="E27" s="18" t="s">
        <v>141</v>
      </c>
      <c r="F27" s="18" t="s">
        <v>82</v>
      </c>
      <c r="G27" s="18" t="s">
        <v>142</v>
      </c>
      <c r="H27" s="18" t="s">
        <v>143</v>
      </c>
      <c r="I27" s="18" t="s">
        <v>50</v>
      </c>
      <c r="J27" s="18" t="s">
        <v>107</v>
      </c>
      <c r="K27" s="18" t="s">
        <v>136</v>
      </c>
      <c r="L27" s="18">
        <v>37</v>
      </c>
      <c r="M27" s="18">
        <v>60</v>
      </c>
      <c r="N27" s="18">
        <v>60</v>
      </c>
      <c r="O27" s="18">
        <v>50</v>
      </c>
      <c r="P27" s="18">
        <f t="shared" si="11"/>
        <v>207</v>
      </c>
      <c r="Q27" s="18" t="s">
        <v>63</v>
      </c>
      <c r="R27" s="18" t="s">
        <v>144</v>
      </c>
      <c r="S27" s="18" t="s">
        <v>138</v>
      </c>
      <c r="T27" s="18" t="s">
        <v>111</v>
      </c>
      <c r="U27" s="18" t="s">
        <v>112</v>
      </c>
      <c r="V27" s="66">
        <f t="shared" si="4"/>
        <v>37</v>
      </c>
      <c r="W27" s="63">
        <v>26</v>
      </c>
      <c r="X27" s="80">
        <f t="shared" si="5"/>
        <v>0.70270270270270274</v>
      </c>
      <c r="Y27" s="18" t="s">
        <v>239</v>
      </c>
      <c r="Z27" s="64" t="s">
        <v>139</v>
      </c>
      <c r="AA27" s="26">
        <f t="shared" si="0"/>
        <v>60</v>
      </c>
      <c r="AB27" s="18"/>
      <c r="AC27" s="18">
        <f t="shared" si="6"/>
        <v>0</v>
      </c>
      <c r="AD27" s="18"/>
      <c r="AE27" s="18"/>
      <c r="AF27" s="26">
        <f t="shared" si="1"/>
        <v>60</v>
      </c>
      <c r="AG27" s="18"/>
      <c r="AH27" s="18">
        <f t="shared" si="7"/>
        <v>0</v>
      </c>
      <c r="AI27" s="18"/>
      <c r="AJ27" s="18"/>
      <c r="AK27" s="26">
        <f t="shared" si="2"/>
        <v>50</v>
      </c>
      <c r="AL27" s="18"/>
      <c r="AM27" s="18">
        <f t="shared" si="8"/>
        <v>0</v>
      </c>
      <c r="AN27" s="18"/>
      <c r="AO27" s="18"/>
      <c r="AP27" s="19">
        <f t="shared" si="3"/>
        <v>207</v>
      </c>
      <c r="AQ27" s="19">
        <v>26</v>
      </c>
      <c r="AR27" s="80">
        <f t="shared" si="10"/>
        <v>0.12560386473429952</v>
      </c>
      <c r="AS27" s="18" t="s">
        <v>240</v>
      </c>
    </row>
    <row r="28" spans="1:45" s="27" customFormat="1" ht="90" x14ac:dyDescent="0.25">
      <c r="A28" s="19">
        <v>4</v>
      </c>
      <c r="B28" s="18" t="s">
        <v>43</v>
      </c>
      <c r="C28" s="18" t="s">
        <v>102</v>
      </c>
      <c r="D28" s="23" t="s">
        <v>145</v>
      </c>
      <c r="E28" s="18" t="s">
        <v>146</v>
      </c>
      <c r="F28" s="18" t="s">
        <v>82</v>
      </c>
      <c r="G28" s="18" t="s">
        <v>147</v>
      </c>
      <c r="H28" s="18" t="s">
        <v>148</v>
      </c>
      <c r="I28" s="18" t="s">
        <v>50</v>
      </c>
      <c r="J28" s="18" t="s">
        <v>107</v>
      </c>
      <c r="K28" s="18" t="s">
        <v>136</v>
      </c>
      <c r="L28" s="18">
        <v>10</v>
      </c>
      <c r="M28" s="18">
        <v>21</v>
      </c>
      <c r="N28" s="18">
        <v>21</v>
      </c>
      <c r="O28" s="18">
        <v>12</v>
      </c>
      <c r="P28" s="18">
        <f t="shared" si="11"/>
        <v>64</v>
      </c>
      <c r="Q28" s="18" t="s">
        <v>63</v>
      </c>
      <c r="R28" s="18" t="s">
        <v>149</v>
      </c>
      <c r="S28" s="18" t="s">
        <v>138</v>
      </c>
      <c r="T28" s="18" t="s">
        <v>111</v>
      </c>
      <c r="U28" s="18" t="s">
        <v>112</v>
      </c>
      <c r="V28" s="66">
        <f t="shared" si="4"/>
        <v>10</v>
      </c>
      <c r="W28" s="63">
        <v>22</v>
      </c>
      <c r="X28" s="65">
        <f t="shared" si="5"/>
        <v>1</v>
      </c>
      <c r="Y28" s="18" t="s">
        <v>150</v>
      </c>
      <c r="Z28" s="64" t="s">
        <v>151</v>
      </c>
      <c r="AA28" s="26">
        <f t="shared" si="0"/>
        <v>21</v>
      </c>
      <c r="AB28" s="18"/>
      <c r="AC28" s="18">
        <f t="shared" si="6"/>
        <v>0</v>
      </c>
      <c r="AD28" s="18"/>
      <c r="AE28" s="18"/>
      <c r="AF28" s="26">
        <f t="shared" si="1"/>
        <v>21</v>
      </c>
      <c r="AG28" s="18"/>
      <c r="AH28" s="18">
        <f t="shared" si="7"/>
        <v>0</v>
      </c>
      <c r="AI28" s="18"/>
      <c r="AJ28" s="18"/>
      <c r="AK28" s="26">
        <f t="shared" si="2"/>
        <v>12</v>
      </c>
      <c r="AL28" s="18"/>
      <c r="AM28" s="18">
        <f t="shared" si="8"/>
        <v>0</v>
      </c>
      <c r="AN28" s="18"/>
      <c r="AO28" s="18"/>
      <c r="AP28" s="19">
        <f t="shared" si="3"/>
        <v>64</v>
      </c>
      <c r="AQ28" s="19">
        <f t="shared" si="9"/>
        <v>22</v>
      </c>
      <c r="AR28" s="65">
        <f t="shared" si="10"/>
        <v>0.34375</v>
      </c>
      <c r="AS28" s="18" t="s">
        <v>152</v>
      </c>
    </row>
    <row r="29" spans="1:45" s="5" customFormat="1" ht="15.75" x14ac:dyDescent="0.25">
      <c r="A29" s="10"/>
      <c r="B29" s="10"/>
      <c r="C29" s="10"/>
      <c r="D29" s="10"/>
      <c r="E29" s="13" t="s">
        <v>153</v>
      </c>
      <c r="F29" s="10"/>
      <c r="G29" s="10"/>
      <c r="H29" s="10"/>
      <c r="I29" s="10"/>
      <c r="J29" s="10"/>
      <c r="K29" s="10"/>
      <c r="L29" s="15"/>
      <c r="M29" s="15"/>
      <c r="N29" s="15"/>
      <c r="O29" s="15"/>
      <c r="P29" s="15"/>
      <c r="Q29" s="10"/>
      <c r="R29" s="10"/>
      <c r="S29" s="10"/>
      <c r="T29" s="10"/>
      <c r="U29" s="10"/>
      <c r="V29" s="15"/>
      <c r="W29" s="15"/>
      <c r="X29" s="82">
        <f>AVERAGE(X13:X28)*80%</f>
        <v>0.54736247065756494</v>
      </c>
      <c r="Y29" s="15"/>
      <c r="Z29" s="15"/>
      <c r="AA29" s="15"/>
      <c r="AB29" s="15"/>
      <c r="AC29" s="15" t="e">
        <f>AVERAGE(AC13:AC28)*80%</f>
        <v>#DIV/0!</v>
      </c>
      <c r="AD29" s="15"/>
      <c r="AE29" s="15"/>
      <c r="AF29" s="15"/>
      <c r="AG29" s="15"/>
      <c r="AH29" s="15" t="e">
        <f>AVERAGE(AH13:AH28)*80%</f>
        <v>#DIV/0!</v>
      </c>
      <c r="AI29" s="15"/>
      <c r="AJ29" s="15"/>
      <c r="AK29" s="15"/>
      <c r="AL29" s="15"/>
      <c r="AM29" s="15">
        <f>AVERAGE(AM13:AM28)*80%</f>
        <v>0</v>
      </c>
      <c r="AN29" s="10"/>
      <c r="AO29" s="10"/>
      <c r="AP29" s="74"/>
      <c r="AQ29" s="74"/>
      <c r="AR29" s="82">
        <f>AVERAGE(AR13:AR28)*80%</f>
        <v>0.1424792617963791</v>
      </c>
      <c r="AS29" s="10"/>
    </row>
    <row r="30" spans="1:45" s="52" customFormat="1" ht="105" customHeight="1" x14ac:dyDescent="0.25">
      <c r="A30" s="33">
        <v>7</v>
      </c>
      <c r="B30" s="24" t="s">
        <v>154</v>
      </c>
      <c r="C30" s="24" t="s">
        <v>155</v>
      </c>
      <c r="D30" s="39" t="s">
        <v>156</v>
      </c>
      <c r="E30" s="40" t="s">
        <v>157</v>
      </c>
      <c r="F30" s="40" t="s">
        <v>158</v>
      </c>
      <c r="G30" s="40" t="s">
        <v>159</v>
      </c>
      <c r="H30" s="40" t="s">
        <v>160</v>
      </c>
      <c r="I30" s="41" t="s">
        <v>161</v>
      </c>
      <c r="J30" s="40" t="s">
        <v>162</v>
      </c>
      <c r="K30" s="40" t="s">
        <v>163</v>
      </c>
      <c r="L30" s="42" t="s">
        <v>164</v>
      </c>
      <c r="M30" s="43">
        <v>0.8</v>
      </c>
      <c r="N30" s="42" t="s">
        <v>164</v>
      </c>
      <c r="O30" s="44">
        <v>0.8</v>
      </c>
      <c r="P30" s="44">
        <v>0.8</v>
      </c>
      <c r="Q30" s="45" t="s">
        <v>165</v>
      </c>
      <c r="R30" s="45" t="s">
        <v>166</v>
      </c>
      <c r="S30" s="40" t="s">
        <v>167</v>
      </c>
      <c r="T30" s="40" t="s">
        <v>168</v>
      </c>
      <c r="U30" s="46" t="s">
        <v>169</v>
      </c>
      <c r="V30" s="47" t="s">
        <v>164</v>
      </c>
      <c r="W30" s="53" t="s">
        <v>164</v>
      </c>
      <c r="X30" s="67" t="s">
        <v>164</v>
      </c>
      <c r="Y30" s="70" t="s">
        <v>220</v>
      </c>
      <c r="Z30" s="24" t="s">
        <v>164</v>
      </c>
      <c r="AA30" s="48">
        <f>M30</f>
        <v>0.8</v>
      </c>
      <c r="AB30" s="49"/>
      <c r="AC30" s="50">
        <f t="shared" ref="AC30:AC36" si="12">IF(AB30/AA30&gt;100%,100%,AB30/AA30)</f>
        <v>0</v>
      </c>
      <c r="AD30" s="24"/>
      <c r="AE30" s="24"/>
      <c r="AF30" s="47" t="s">
        <v>164</v>
      </c>
      <c r="AG30" s="24" t="s">
        <v>164</v>
      </c>
      <c r="AH30" s="24" t="s">
        <v>164</v>
      </c>
      <c r="AI30" s="24" t="s">
        <v>164</v>
      </c>
      <c r="AJ30" s="24" t="s">
        <v>164</v>
      </c>
      <c r="AK30" s="48">
        <f>O30</f>
        <v>0.8</v>
      </c>
      <c r="AL30" s="24"/>
      <c r="AM30" s="50">
        <f t="shared" ref="AM30:AM36" si="13">IF(AL30/AK30&gt;100%,100%,AL30/AK30)</f>
        <v>0</v>
      </c>
      <c r="AN30" s="24"/>
      <c r="AO30" s="24"/>
      <c r="AP30" s="75">
        <f>P30</f>
        <v>0.8</v>
      </c>
      <c r="AQ30" s="68">
        <v>0</v>
      </c>
      <c r="AR30" s="50">
        <f t="shared" ref="AR30:AR36" si="14">IF(AQ30/AP30&gt;100%,100%,AQ30/AP30)</f>
        <v>0</v>
      </c>
      <c r="AS30" s="70" t="s">
        <v>220</v>
      </c>
    </row>
    <row r="31" spans="1:45" s="52" customFormat="1" ht="105" x14ac:dyDescent="0.25">
      <c r="A31" s="33">
        <v>7</v>
      </c>
      <c r="B31" s="24" t="s">
        <v>154</v>
      </c>
      <c r="C31" s="24" t="s">
        <v>155</v>
      </c>
      <c r="D31" s="53" t="s">
        <v>170</v>
      </c>
      <c r="E31" s="45" t="s">
        <v>171</v>
      </c>
      <c r="F31" s="45" t="s">
        <v>158</v>
      </c>
      <c r="G31" s="45" t="s">
        <v>172</v>
      </c>
      <c r="H31" s="45" t="s">
        <v>173</v>
      </c>
      <c r="I31" s="45" t="s">
        <v>174</v>
      </c>
      <c r="J31" s="45" t="s">
        <v>162</v>
      </c>
      <c r="K31" s="45" t="s">
        <v>175</v>
      </c>
      <c r="L31" s="54">
        <v>1</v>
      </c>
      <c r="M31" s="54">
        <v>1</v>
      </c>
      <c r="N31" s="54">
        <v>1</v>
      </c>
      <c r="O31" s="55">
        <v>1</v>
      </c>
      <c r="P31" s="55">
        <v>1</v>
      </c>
      <c r="Q31" s="45" t="s">
        <v>165</v>
      </c>
      <c r="R31" s="45" t="s">
        <v>176</v>
      </c>
      <c r="S31" s="45" t="s">
        <v>177</v>
      </c>
      <c r="T31" s="40" t="s">
        <v>168</v>
      </c>
      <c r="U31" s="46" t="s">
        <v>178</v>
      </c>
      <c r="V31" s="49">
        <v>1</v>
      </c>
      <c r="W31" s="83">
        <v>0.84619999999999995</v>
      </c>
      <c r="X31" s="83">
        <f t="shared" ref="X31:X36" si="15">IF(W31/V31&gt;100%,100%,W31/V31)</f>
        <v>0.84619999999999995</v>
      </c>
      <c r="Y31" s="24" t="s">
        <v>241</v>
      </c>
      <c r="Z31" s="24" t="s">
        <v>243</v>
      </c>
      <c r="AA31" s="48">
        <f t="shared" ref="AA31:AA36" si="16">M31</f>
        <v>1</v>
      </c>
      <c r="AB31" s="51"/>
      <c r="AC31" s="50">
        <f t="shared" si="12"/>
        <v>0</v>
      </c>
      <c r="AD31" s="24"/>
      <c r="AE31" s="24"/>
      <c r="AF31" s="48">
        <f>N31</f>
        <v>1</v>
      </c>
      <c r="AG31" s="56"/>
      <c r="AH31" s="50">
        <f t="shared" ref="AH31:AH33" si="17">IF(AG31/AF31&gt;100%,100%,AG31/AF31)</f>
        <v>0</v>
      </c>
      <c r="AI31" s="24"/>
      <c r="AJ31" s="24"/>
      <c r="AK31" s="48">
        <f t="shared" ref="AK31:AK36" si="18">O31</f>
        <v>1</v>
      </c>
      <c r="AL31" s="56"/>
      <c r="AM31" s="50">
        <f t="shared" si="13"/>
        <v>0</v>
      </c>
      <c r="AN31" s="24"/>
      <c r="AO31" s="24"/>
      <c r="AP31" s="75">
        <f t="shared" ref="AP31:AP36" si="19">P31</f>
        <v>1</v>
      </c>
      <c r="AQ31" s="84">
        <v>0.21160000000000001</v>
      </c>
      <c r="AR31" s="50">
        <f t="shared" si="14"/>
        <v>0.21160000000000001</v>
      </c>
      <c r="AS31" s="24" t="s">
        <v>242</v>
      </c>
    </row>
    <row r="32" spans="1:45" s="52" customFormat="1" ht="150" x14ac:dyDescent="0.25">
      <c r="A32" s="33">
        <v>7</v>
      </c>
      <c r="B32" s="24" t="s">
        <v>154</v>
      </c>
      <c r="C32" s="24" t="s">
        <v>179</v>
      </c>
      <c r="D32" s="53" t="s">
        <v>180</v>
      </c>
      <c r="E32" s="45" t="s">
        <v>181</v>
      </c>
      <c r="F32" s="45" t="s">
        <v>158</v>
      </c>
      <c r="G32" s="45" t="s">
        <v>182</v>
      </c>
      <c r="H32" s="45" t="s">
        <v>183</v>
      </c>
      <c r="I32" s="45" t="s">
        <v>174</v>
      </c>
      <c r="J32" s="45" t="s">
        <v>162</v>
      </c>
      <c r="K32" s="45" t="s">
        <v>184</v>
      </c>
      <c r="L32" s="42" t="s">
        <v>164</v>
      </c>
      <c r="M32" s="43">
        <v>1</v>
      </c>
      <c r="N32" s="43">
        <v>1</v>
      </c>
      <c r="O32" s="44">
        <v>1</v>
      </c>
      <c r="P32" s="44">
        <v>1</v>
      </c>
      <c r="Q32" s="45" t="s">
        <v>165</v>
      </c>
      <c r="R32" s="45" t="s">
        <v>185</v>
      </c>
      <c r="S32" s="45" t="s">
        <v>186</v>
      </c>
      <c r="T32" s="40" t="s">
        <v>168</v>
      </c>
      <c r="U32" s="46" t="s">
        <v>187</v>
      </c>
      <c r="V32" s="49" t="s">
        <v>164</v>
      </c>
      <c r="W32" s="39" t="s">
        <v>164</v>
      </c>
      <c r="X32" s="69" t="s">
        <v>164</v>
      </c>
      <c r="Y32" s="70" t="s">
        <v>220</v>
      </c>
      <c r="Z32" s="24" t="s">
        <v>164</v>
      </c>
      <c r="AA32" s="48">
        <f t="shared" si="16"/>
        <v>1</v>
      </c>
      <c r="AB32" s="51"/>
      <c r="AC32" s="50">
        <f t="shared" si="12"/>
        <v>0</v>
      </c>
      <c r="AD32" s="24"/>
      <c r="AE32" s="24"/>
      <c r="AF32" s="48">
        <f t="shared" ref="AF32:AF33" si="20">N32</f>
        <v>1</v>
      </c>
      <c r="AG32" s="24"/>
      <c r="AH32" s="50">
        <f t="shared" si="17"/>
        <v>0</v>
      </c>
      <c r="AI32" s="24"/>
      <c r="AJ32" s="24"/>
      <c r="AK32" s="48">
        <f t="shared" si="18"/>
        <v>1</v>
      </c>
      <c r="AL32" s="24"/>
      <c r="AM32" s="50">
        <f t="shared" si="13"/>
        <v>0</v>
      </c>
      <c r="AN32" s="24"/>
      <c r="AO32" s="24"/>
      <c r="AP32" s="75">
        <f t="shared" si="19"/>
        <v>1</v>
      </c>
      <c r="AQ32" s="85">
        <v>0</v>
      </c>
      <c r="AR32" s="50">
        <f t="shared" si="14"/>
        <v>0</v>
      </c>
      <c r="AS32" s="70" t="s">
        <v>220</v>
      </c>
    </row>
    <row r="33" spans="1:45" s="52" customFormat="1" ht="105" x14ac:dyDescent="0.25">
      <c r="A33" s="33">
        <v>7</v>
      </c>
      <c r="B33" s="24" t="s">
        <v>154</v>
      </c>
      <c r="C33" s="24" t="s">
        <v>155</v>
      </c>
      <c r="D33" s="53" t="s">
        <v>188</v>
      </c>
      <c r="E33" s="45" t="s">
        <v>189</v>
      </c>
      <c r="F33" s="45" t="s">
        <v>158</v>
      </c>
      <c r="G33" s="45" t="s">
        <v>190</v>
      </c>
      <c r="H33" s="45" t="s">
        <v>191</v>
      </c>
      <c r="I33" s="45" t="s">
        <v>174</v>
      </c>
      <c r="J33" s="45" t="s">
        <v>85</v>
      </c>
      <c r="K33" s="45" t="s">
        <v>190</v>
      </c>
      <c r="L33" s="43">
        <v>1</v>
      </c>
      <c r="M33" s="42" t="s">
        <v>164</v>
      </c>
      <c r="N33" s="43">
        <v>1</v>
      </c>
      <c r="O33" s="44" t="s">
        <v>164</v>
      </c>
      <c r="P33" s="44">
        <v>1</v>
      </c>
      <c r="Q33" s="45" t="s">
        <v>63</v>
      </c>
      <c r="R33" s="45" t="s">
        <v>192</v>
      </c>
      <c r="S33" s="45" t="s">
        <v>192</v>
      </c>
      <c r="T33" s="40" t="s">
        <v>168</v>
      </c>
      <c r="U33" s="46" t="s">
        <v>178</v>
      </c>
      <c r="V33" s="49">
        <v>1</v>
      </c>
      <c r="W33" s="86">
        <v>0</v>
      </c>
      <c r="X33" s="83">
        <f t="shared" si="15"/>
        <v>0</v>
      </c>
      <c r="Y33" s="24" t="s">
        <v>244</v>
      </c>
      <c r="Z33" s="24" t="s">
        <v>245</v>
      </c>
      <c r="AA33" s="48" t="str">
        <f t="shared" si="16"/>
        <v>No programada</v>
      </c>
      <c r="AB33" s="51"/>
      <c r="AC33" s="50" t="e">
        <f t="shared" si="12"/>
        <v>#VALUE!</v>
      </c>
      <c r="AD33" s="24"/>
      <c r="AE33" s="24"/>
      <c r="AF33" s="48">
        <f t="shared" si="20"/>
        <v>1</v>
      </c>
      <c r="AG33" s="56"/>
      <c r="AH33" s="50">
        <f t="shared" si="17"/>
        <v>0</v>
      </c>
      <c r="AI33" s="24"/>
      <c r="AJ33" s="24"/>
      <c r="AK33" s="48" t="str">
        <f t="shared" si="18"/>
        <v>No programada</v>
      </c>
      <c r="AL33" s="28" t="s">
        <v>164</v>
      </c>
      <c r="AM33" s="28" t="s">
        <v>164</v>
      </c>
      <c r="AN33" s="28" t="s">
        <v>164</v>
      </c>
      <c r="AO33" s="28" t="s">
        <v>164</v>
      </c>
      <c r="AP33" s="75">
        <f t="shared" si="19"/>
        <v>1</v>
      </c>
      <c r="AQ33" s="85">
        <v>0</v>
      </c>
      <c r="AR33" s="50">
        <f t="shared" ref="AR33" si="21">IF(AQ33/AP33&gt;100%,100%,AQ33/AP33)</f>
        <v>0</v>
      </c>
      <c r="AS33" s="24" t="s">
        <v>244</v>
      </c>
    </row>
    <row r="34" spans="1:45" s="52" customFormat="1" ht="105" x14ac:dyDescent="0.25">
      <c r="A34" s="33">
        <v>7</v>
      </c>
      <c r="B34" s="24" t="s">
        <v>154</v>
      </c>
      <c r="C34" s="24" t="s">
        <v>155</v>
      </c>
      <c r="D34" s="53" t="s">
        <v>193</v>
      </c>
      <c r="E34" s="24" t="s">
        <v>194</v>
      </c>
      <c r="F34" s="24" t="s">
        <v>158</v>
      </c>
      <c r="G34" s="24" t="s">
        <v>195</v>
      </c>
      <c r="H34" s="24" t="s">
        <v>196</v>
      </c>
      <c r="I34" s="24" t="s">
        <v>197</v>
      </c>
      <c r="J34" s="25" t="s">
        <v>107</v>
      </c>
      <c r="K34" s="24" t="s">
        <v>195</v>
      </c>
      <c r="L34" s="57">
        <v>0</v>
      </c>
      <c r="M34" s="57">
        <v>1</v>
      </c>
      <c r="N34" s="57">
        <v>0</v>
      </c>
      <c r="O34" s="57">
        <v>1</v>
      </c>
      <c r="P34" s="57">
        <v>2</v>
      </c>
      <c r="Q34" s="24" t="s">
        <v>63</v>
      </c>
      <c r="R34" s="58" t="s">
        <v>192</v>
      </c>
      <c r="S34" s="58" t="s">
        <v>192</v>
      </c>
      <c r="T34" s="24" t="s">
        <v>198</v>
      </c>
      <c r="U34" s="59" t="s">
        <v>164</v>
      </c>
      <c r="V34" s="59" t="s">
        <v>164</v>
      </c>
      <c r="W34" s="39" t="s">
        <v>164</v>
      </c>
      <c r="X34" s="69" t="s">
        <v>164</v>
      </c>
      <c r="Y34" s="70" t="s">
        <v>220</v>
      </c>
      <c r="Z34" s="59" t="s">
        <v>164</v>
      </c>
      <c r="AA34" s="60">
        <f t="shared" si="16"/>
        <v>1</v>
      </c>
      <c r="AB34" s="61"/>
      <c r="AC34" s="50">
        <f t="shared" si="12"/>
        <v>0</v>
      </c>
      <c r="AD34" s="24"/>
      <c r="AE34" s="59" t="s">
        <v>164</v>
      </c>
      <c r="AF34" s="59" t="s">
        <v>164</v>
      </c>
      <c r="AG34" s="59" t="s">
        <v>164</v>
      </c>
      <c r="AH34" s="59" t="s">
        <v>164</v>
      </c>
      <c r="AI34" s="59" t="s">
        <v>164</v>
      </c>
      <c r="AJ34" s="60">
        <f t="shared" ref="AJ34" si="22">O34</f>
        <v>1</v>
      </c>
      <c r="AK34" s="48">
        <f t="shared" si="18"/>
        <v>1</v>
      </c>
      <c r="AL34" s="61"/>
      <c r="AM34" s="50">
        <f t="shared" si="13"/>
        <v>0</v>
      </c>
      <c r="AN34" s="24"/>
      <c r="AO34" s="59"/>
      <c r="AP34" s="76">
        <f t="shared" si="19"/>
        <v>2</v>
      </c>
      <c r="AQ34" s="76">
        <v>0</v>
      </c>
      <c r="AR34" s="50">
        <f t="shared" si="14"/>
        <v>0</v>
      </c>
      <c r="AS34" s="70" t="s">
        <v>220</v>
      </c>
    </row>
    <row r="35" spans="1:45" s="52" customFormat="1" ht="105" x14ac:dyDescent="0.25">
      <c r="A35" s="33">
        <v>5</v>
      </c>
      <c r="B35" s="24" t="s">
        <v>199</v>
      </c>
      <c r="C35" s="24" t="s">
        <v>200</v>
      </c>
      <c r="D35" s="53" t="s">
        <v>201</v>
      </c>
      <c r="E35" s="45" t="s">
        <v>202</v>
      </c>
      <c r="F35" s="45" t="s">
        <v>158</v>
      </c>
      <c r="G35" s="45" t="s">
        <v>203</v>
      </c>
      <c r="H35" s="45" t="s">
        <v>204</v>
      </c>
      <c r="I35" s="45" t="s">
        <v>205</v>
      </c>
      <c r="J35" s="45" t="s">
        <v>107</v>
      </c>
      <c r="K35" s="45" t="s">
        <v>206</v>
      </c>
      <c r="L35" s="43">
        <v>1</v>
      </c>
      <c r="M35" s="43">
        <v>0</v>
      </c>
      <c r="N35" s="43">
        <v>0</v>
      </c>
      <c r="O35" s="44">
        <v>0</v>
      </c>
      <c r="P35" s="44">
        <v>1</v>
      </c>
      <c r="Q35" s="45" t="s">
        <v>63</v>
      </c>
      <c r="R35" s="45" t="s">
        <v>207</v>
      </c>
      <c r="S35" s="45" t="s">
        <v>208</v>
      </c>
      <c r="T35" s="40" t="s">
        <v>209</v>
      </c>
      <c r="U35" s="46" t="s">
        <v>210</v>
      </c>
      <c r="V35" s="48">
        <v>1</v>
      </c>
      <c r="W35" s="86">
        <v>1</v>
      </c>
      <c r="X35" s="83">
        <f t="shared" si="15"/>
        <v>1</v>
      </c>
      <c r="Y35" s="24" t="s">
        <v>247</v>
      </c>
      <c r="Z35" s="24" t="s">
        <v>246</v>
      </c>
      <c r="AA35" s="28" t="s">
        <v>164</v>
      </c>
      <c r="AB35" s="28" t="s">
        <v>164</v>
      </c>
      <c r="AC35" s="28" t="s">
        <v>164</v>
      </c>
      <c r="AD35" s="28" t="s">
        <v>164</v>
      </c>
      <c r="AE35" s="28" t="s">
        <v>164</v>
      </c>
      <c r="AF35" s="28" t="s">
        <v>164</v>
      </c>
      <c r="AG35" s="28" t="s">
        <v>164</v>
      </c>
      <c r="AH35" s="28" t="s">
        <v>164</v>
      </c>
      <c r="AI35" s="28" t="s">
        <v>164</v>
      </c>
      <c r="AJ35" s="28" t="s">
        <v>164</v>
      </c>
      <c r="AK35" s="28" t="s">
        <v>164</v>
      </c>
      <c r="AL35" s="28" t="s">
        <v>164</v>
      </c>
      <c r="AM35" s="28" t="s">
        <v>164</v>
      </c>
      <c r="AN35" s="28" t="s">
        <v>164</v>
      </c>
      <c r="AO35" s="28" t="s">
        <v>164</v>
      </c>
      <c r="AP35" s="75">
        <f t="shared" si="19"/>
        <v>1</v>
      </c>
      <c r="AQ35" s="68">
        <v>1</v>
      </c>
      <c r="AR35" s="50">
        <f t="shared" si="14"/>
        <v>1</v>
      </c>
      <c r="AS35" s="24" t="s">
        <v>247</v>
      </c>
    </row>
    <row r="36" spans="1:45" s="52" customFormat="1" ht="150" x14ac:dyDescent="0.25">
      <c r="A36" s="33">
        <v>5</v>
      </c>
      <c r="B36" s="24" t="s">
        <v>199</v>
      </c>
      <c r="C36" s="24" t="s">
        <v>200</v>
      </c>
      <c r="D36" s="53" t="s">
        <v>211</v>
      </c>
      <c r="E36" s="45" t="s">
        <v>212</v>
      </c>
      <c r="F36" s="45" t="s">
        <v>158</v>
      </c>
      <c r="G36" s="45" t="s">
        <v>213</v>
      </c>
      <c r="H36" s="45" t="s">
        <v>214</v>
      </c>
      <c r="I36" s="45" t="s">
        <v>197</v>
      </c>
      <c r="J36" s="45" t="s">
        <v>85</v>
      </c>
      <c r="K36" s="45" t="s">
        <v>215</v>
      </c>
      <c r="L36" s="43">
        <v>1</v>
      </c>
      <c r="M36" s="43">
        <v>1</v>
      </c>
      <c r="N36" s="43">
        <v>1</v>
      </c>
      <c r="O36" s="43">
        <v>1</v>
      </c>
      <c r="P36" s="43">
        <v>1</v>
      </c>
      <c r="Q36" s="45" t="s">
        <v>216</v>
      </c>
      <c r="R36" s="45" t="s">
        <v>217</v>
      </c>
      <c r="S36" s="45" t="s">
        <v>208</v>
      </c>
      <c r="T36" s="40" t="s">
        <v>209</v>
      </c>
      <c r="U36" s="46" t="s">
        <v>210</v>
      </c>
      <c r="V36" s="48">
        <v>1</v>
      </c>
      <c r="W36" s="83">
        <v>0.77329999999999999</v>
      </c>
      <c r="X36" s="83">
        <f t="shared" si="15"/>
        <v>0.77329999999999999</v>
      </c>
      <c r="Y36" s="24" t="s">
        <v>248</v>
      </c>
      <c r="Z36" s="24" t="s">
        <v>246</v>
      </c>
      <c r="AA36" s="48">
        <f t="shared" si="16"/>
        <v>1</v>
      </c>
      <c r="AB36" s="50"/>
      <c r="AC36" s="50">
        <f t="shared" si="12"/>
        <v>0</v>
      </c>
      <c r="AD36" s="48"/>
      <c r="AE36" s="48"/>
      <c r="AF36" s="48">
        <f t="shared" ref="AF36" si="23">N36</f>
        <v>1</v>
      </c>
      <c r="AG36" s="48"/>
      <c r="AH36" s="50">
        <f t="shared" ref="AH36" si="24">IF(AG36/AF36&gt;100%,100%,AG36/AF36)</f>
        <v>0</v>
      </c>
      <c r="AI36" s="48"/>
      <c r="AJ36" s="48"/>
      <c r="AK36" s="48">
        <f t="shared" si="18"/>
        <v>1</v>
      </c>
      <c r="AL36" s="48"/>
      <c r="AM36" s="50">
        <f t="shared" si="13"/>
        <v>0</v>
      </c>
      <c r="AN36" s="48"/>
      <c r="AO36" s="48"/>
      <c r="AP36" s="75">
        <f t="shared" si="19"/>
        <v>1</v>
      </c>
      <c r="AQ36" s="83">
        <f>77.33%*25%</f>
        <v>0.193325</v>
      </c>
      <c r="AR36" s="50">
        <f t="shared" si="14"/>
        <v>0.193325</v>
      </c>
      <c r="AS36" s="24" t="s">
        <v>248</v>
      </c>
    </row>
    <row r="37" spans="1:45" s="5" customFormat="1" ht="15.75" x14ac:dyDescent="0.25">
      <c r="A37" s="10"/>
      <c r="B37" s="10"/>
      <c r="C37" s="10"/>
      <c r="D37" s="10"/>
      <c r="E37" s="11" t="s">
        <v>218</v>
      </c>
      <c r="F37" s="11"/>
      <c r="G37" s="11"/>
      <c r="H37" s="11"/>
      <c r="I37" s="11"/>
      <c r="J37" s="11"/>
      <c r="K37" s="11"/>
      <c r="L37" s="12"/>
      <c r="M37" s="12"/>
      <c r="N37" s="12"/>
      <c r="O37" s="12"/>
      <c r="P37" s="12"/>
      <c r="Q37" s="11"/>
      <c r="R37" s="10"/>
      <c r="S37" s="10"/>
      <c r="T37" s="10"/>
      <c r="U37" s="10"/>
      <c r="V37" s="12"/>
      <c r="W37" s="12"/>
      <c r="X37" s="82">
        <f>AVERAGE(X30:X36)*20%</f>
        <v>0.13097500000000001</v>
      </c>
      <c r="Y37" s="10"/>
      <c r="Z37" s="10"/>
      <c r="AA37" s="12"/>
      <c r="AB37" s="12"/>
      <c r="AC37" s="14" t="e">
        <f>AVERAGE(AC30:AC36)*20%</f>
        <v>#VALUE!</v>
      </c>
      <c r="AD37" s="10"/>
      <c r="AE37" s="10"/>
      <c r="AF37" s="12"/>
      <c r="AG37" s="12"/>
      <c r="AH37" s="14">
        <f>AVERAGE(AH30:AH36)*20%</f>
        <v>0</v>
      </c>
      <c r="AI37" s="10"/>
      <c r="AJ37" s="10"/>
      <c r="AK37" s="12"/>
      <c r="AL37" s="12"/>
      <c r="AM37" s="14">
        <f>AVERAGE(AM30:AM36)*20%</f>
        <v>0</v>
      </c>
      <c r="AN37" s="10"/>
      <c r="AO37" s="10"/>
      <c r="AP37" s="77"/>
      <c r="AQ37" s="77"/>
      <c r="AR37" s="82">
        <f>AVERAGE(AR30:AR36)*20%</f>
        <v>4.0140714285714287E-2</v>
      </c>
      <c r="AS37" s="10"/>
    </row>
    <row r="38" spans="1:45" s="9" customFormat="1" ht="18.75" x14ac:dyDescent="0.3">
      <c r="A38" s="6"/>
      <c r="B38" s="6"/>
      <c r="C38" s="6"/>
      <c r="D38" s="6"/>
      <c r="E38" s="7" t="s">
        <v>219</v>
      </c>
      <c r="F38" s="6"/>
      <c r="G38" s="6"/>
      <c r="H38" s="6"/>
      <c r="I38" s="6"/>
      <c r="J38" s="6"/>
      <c r="K38" s="6"/>
      <c r="L38" s="8"/>
      <c r="M38" s="8"/>
      <c r="N38" s="8"/>
      <c r="O38" s="8"/>
      <c r="P38" s="8"/>
      <c r="Q38" s="6"/>
      <c r="R38" s="6"/>
      <c r="S38" s="6"/>
      <c r="T38" s="6"/>
      <c r="U38" s="6"/>
      <c r="V38" s="8"/>
      <c r="W38" s="8"/>
      <c r="X38" s="87">
        <f>X29+X37</f>
        <v>0.67833747065756489</v>
      </c>
      <c r="Y38" s="6"/>
      <c r="Z38" s="6"/>
      <c r="AA38" s="8"/>
      <c r="AB38" s="8"/>
      <c r="AC38" s="16" t="e">
        <f>AC29+AC37</f>
        <v>#DIV/0!</v>
      </c>
      <c r="AD38" s="6"/>
      <c r="AE38" s="6"/>
      <c r="AF38" s="8"/>
      <c r="AG38" s="8"/>
      <c r="AH38" s="16" t="e">
        <f>AH29+AH37</f>
        <v>#DIV/0!</v>
      </c>
      <c r="AI38" s="6"/>
      <c r="AJ38" s="6"/>
      <c r="AK38" s="8"/>
      <c r="AL38" s="8"/>
      <c r="AM38" s="16">
        <f>AM29+AM37</f>
        <v>0</v>
      </c>
      <c r="AN38" s="6"/>
      <c r="AO38" s="6"/>
      <c r="AP38" s="78"/>
      <c r="AQ38" s="78"/>
      <c r="AR38" s="87">
        <f>AR29+AR37</f>
        <v>0.18261997608209338</v>
      </c>
      <c r="AS38" s="6"/>
    </row>
  </sheetData>
  <mergeCells count="18">
    <mergeCell ref="R10:U11"/>
    <mergeCell ref="F4:K4"/>
    <mergeCell ref="H5:K5"/>
    <mergeCell ref="H6:K6"/>
    <mergeCell ref="H7:K7"/>
    <mergeCell ref="H8:K8"/>
    <mergeCell ref="A10:B11"/>
    <mergeCell ref="C10:C12"/>
    <mergeCell ref="A1:K1"/>
    <mergeCell ref="L1:P1"/>
    <mergeCell ref="D10:F11"/>
    <mergeCell ref="G10:Q11"/>
    <mergeCell ref="A2:K2"/>
    <mergeCell ref="V10:Z11"/>
    <mergeCell ref="AA10:AE11"/>
    <mergeCell ref="AF10:AJ11"/>
    <mergeCell ref="AK10:AO11"/>
    <mergeCell ref="AP10:AS11"/>
  </mergeCells>
  <phoneticPr fontId="14" type="noConversion"/>
  <dataValidations count="1">
    <dataValidation allowBlank="1" showInputMessage="1" showErrorMessage="1" error="Escriba un texto " promptTitle="Cualquier contenido" sqref="F12 F3:F9"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F10:F11 F1 F13:F29 F37:F1048576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11.42578125" defaultRowHeight="15" x14ac:dyDescent="0.25"/>
  <cols>
    <col min="1" max="1" width="34.5703125" bestFit="1" customWidth="1"/>
  </cols>
  <sheetData>
    <row r="1" spans="1:1" x14ac:dyDescent="0.25">
      <c r="A1" t="s">
        <v>22</v>
      </c>
    </row>
    <row r="2" spans="1:1" x14ac:dyDescent="0.25">
      <c r="A2" t="s">
        <v>82</v>
      </c>
    </row>
    <row r="3" spans="1:1" x14ac:dyDescent="0.25">
      <c r="A3" t="s">
        <v>47</v>
      </c>
    </row>
    <row r="4" spans="1:1" x14ac:dyDescent="0.25">
      <c r="A4" t="s">
        <v>158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Props1.xml><?xml version="1.0" encoding="utf-8"?>
<ds:datastoreItem xmlns:ds="http://schemas.openxmlformats.org/officeDocument/2006/customXml" ds:itemID="{9FC9A537-6340-403E-AE9D-33BDBA51B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3.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Yamile Espinosa Galindo</cp:lastModifiedBy>
  <cp:revision/>
  <dcterms:created xsi:type="dcterms:W3CDTF">2021-01-25T18:44:53Z</dcterms:created>
  <dcterms:modified xsi:type="dcterms:W3CDTF">2024-05-09T18:56:10Z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