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WIN11\Downloads\"/>
    </mc:Choice>
  </mc:AlternateContent>
  <xr:revisionPtr revIDLastSave="0" documentId="13_ncr:1_{65E7CE9D-873A-492C-B1ED-841747F2CE5F}" xr6:coauthVersionLast="47" xr6:coauthVersionMax="47" xr10:uidLastSave="{00000000-0000-0000-0000-000000000000}"/>
  <bookViews>
    <workbookView xWindow="-120" yWindow="-120" windowWidth="29040" windowHeight="15720" xr2:uid="{00000000-000D-0000-FFFF-FFFF00000000}"/>
  </bookViews>
  <sheets>
    <sheet name="Hoja1" sheetId="1" r:id="rId1"/>
    <sheet name="Lista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M31" i="1" l="1"/>
  <c r="AM39" i="1"/>
  <c r="AR39" i="1"/>
  <c r="AQ22" i="1"/>
  <c r="AL36" i="1"/>
  <c r="AQ36" i="1"/>
  <c r="AQ33" i="1"/>
  <c r="AQ32" i="1"/>
  <c r="AG36" i="1"/>
  <c r="AQ37" i="1"/>
  <c r="AQ34" i="1"/>
  <c r="AQ24" i="1"/>
  <c r="AB36" i="1"/>
  <c r="AM35" i="1"/>
  <c r="AH35" i="1"/>
  <c r="AH32" i="1"/>
  <c r="AC35" i="1"/>
  <c r="X33" i="1"/>
  <c r="X32" i="1"/>
  <c r="W36" i="1"/>
  <c r="AQ38" i="1"/>
  <c r="AQ30" i="1"/>
  <c r="AQ29" i="1"/>
  <c r="AQ28" i="1"/>
  <c r="AQ27" i="1"/>
  <c r="AQ26" i="1"/>
  <c r="AQ25" i="1"/>
  <c r="AQ23" i="1"/>
  <c r="AQ21" i="1"/>
  <c r="AQ20" i="1"/>
  <c r="AQ19" i="1"/>
  <c r="AQ18" i="1"/>
  <c r="AQ17" i="1"/>
  <c r="AP36" i="1"/>
  <c r="W35" i="1"/>
  <c r="AP38" i="1"/>
  <c r="AK38" i="1"/>
  <c r="AM38" i="1" s="1"/>
  <c r="AF38" i="1"/>
  <c r="AH38" i="1" s="1"/>
  <c r="AA38" i="1"/>
  <c r="AC38" i="1" s="1"/>
  <c r="V38" i="1"/>
  <c r="X38" i="1" s="1"/>
  <c r="AP37" i="1"/>
  <c r="AR37" i="1" s="1"/>
  <c r="AK37" i="1"/>
  <c r="AM37" i="1" s="1"/>
  <c r="AF37" i="1"/>
  <c r="AH37" i="1" s="1"/>
  <c r="AA37" i="1"/>
  <c r="AC37" i="1" s="1"/>
  <c r="V37" i="1"/>
  <c r="X37" i="1" s="1"/>
  <c r="AK36" i="1"/>
  <c r="AM36" i="1" s="1"/>
  <c r="AF36" i="1"/>
  <c r="AH36" i="1" s="1"/>
  <c r="AA36" i="1"/>
  <c r="AC36" i="1" s="1"/>
  <c r="V36" i="1"/>
  <c r="AP34" i="1"/>
  <c r="AR34" i="1" s="1"/>
  <c r="AK34" i="1"/>
  <c r="AM34" i="1" s="1"/>
  <c r="AF34" i="1"/>
  <c r="AH34" i="1" s="1"/>
  <c r="AA34" i="1"/>
  <c r="AC34" i="1" s="1"/>
  <c r="V34" i="1"/>
  <c r="X34" i="1" s="1"/>
  <c r="AP33" i="1"/>
  <c r="AR33" i="1" s="1"/>
  <c r="AK33" i="1"/>
  <c r="AM33" i="1" s="1"/>
  <c r="AF33" i="1"/>
  <c r="AH33" i="1" s="1"/>
  <c r="AH39" i="1" s="1"/>
  <c r="AA33" i="1"/>
  <c r="AC33" i="1" s="1"/>
  <c r="AP32" i="1"/>
  <c r="AR32" i="1" s="1"/>
  <c r="AK32" i="1"/>
  <c r="AM32" i="1" s="1"/>
  <c r="AA32" i="1"/>
  <c r="AC32" i="1" s="1"/>
  <c r="AM40" i="1" l="1"/>
  <c r="AC39" i="1"/>
  <c r="AQ35" i="1"/>
  <c r="AR35" i="1" s="1"/>
  <c r="X35" i="1"/>
  <c r="AR38" i="1"/>
  <c r="X36" i="1"/>
  <c r="X39" i="1"/>
  <c r="P25" i="1"/>
  <c r="P26" i="1"/>
  <c r="P27" i="1"/>
  <c r="AP27" i="1" s="1"/>
  <c r="AR27" i="1" s="1"/>
  <c r="P28" i="1"/>
  <c r="AP28" i="1" s="1"/>
  <c r="AR28" i="1" s="1"/>
  <c r="P29" i="1"/>
  <c r="P30" i="1"/>
  <c r="P24" i="1"/>
  <c r="P23" i="1"/>
  <c r="P22" i="1"/>
  <c r="AR36" i="1" l="1"/>
  <c r="P21" i="1"/>
  <c r="P20" i="1"/>
  <c r="P19" i="1"/>
  <c r="P18" i="1"/>
  <c r="AP18" i="1" s="1"/>
  <c r="AR18" i="1" s="1"/>
  <c r="P17" i="1"/>
  <c r="AP17" i="1" l="1"/>
  <c r="AR17" i="1" s="1"/>
  <c r="AK17" i="1"/>
  <c r="AM17" i="1" s="1"/>
  <c r="AP30" i="1"/>
  <c r="AR30" i="1" s="1"/>
  <c r="AP29" i="1"/>
  <c r="AR29" i="1" s="1"/>
  <c r="AP26" i="1"/>
  <c r="AR26" i="1" s="1"/>
  <c r="AP25" i="1"/>
  <c r="AR25" i="1" s="1"/>
  <c r="AP24" i="1"/>
  <c r="AR24" i="1" s="1"/>
  <c r="AP23" i="1"/>
  <c r="AR23" i="1" s="1"/>
  <c r="AP22" i="1"/>
  <c r="AR22" i="1" s="1"/>
  <c r="AP21" i="1"/>
  <c r="AR21" i="1" s="1"/>
  <c r="AP20" i="1"/>
  <c r="AR20" i="1" s="1"/>
  <c r="AP19" i="1"/>
  <c r="AR19" i="1" s="1"/>
  <c r="AK30" i="1"/>
  <c r="AM30" i="1" s="1"/>
  <c r="AK29" i="1"/>
  <c r="AM29" i="1" s="1"/>
  <c r="AK28" i="1"/>
  <c r="AM28" i="1" s="1"/>
  <c r="AK27" i="1"/>
  <c r="AM27" i="1" s="1"/>
  <c r="AK26" i="1"/>
  <c r="AM26" i="1" s="1"/>
  <c r="AK25" i="1"/>
  <c r="AM25" i="1" s="1"/>
  <c r="AK24" i="1"/>
  <c r="AM24" i="1" s="1"/>
  <c r="AK23" i="1"/>
  <c r="AM23" i="1" s="1"/>
  <c r="AK22" i="1"/>
  <c r="AM22" i="1" s="1"/>
  <c r="AK21" i="1"/>
  <c r="AM21" i="1" s="1"/>
  <c r="AK20" i="1"/>
  <c r="AM20" i="1" s="1"/>
  <c r="AK19" i="1"/>
  <c r="AM19" i="1" s="1"/>
  <c r="AK18" i="1"/>
  <c r="AM18" i="1" s="1"/>
  <c r="AF30" i="1"/>
  <c r="AH30" i="1" s="1"/>
  <c r="AF29" i="1"/>
  <c r="AH29" i="1" s="1"/>
  <c r="AF28" i="1"/>
  <c r="AH28" i="1" s="1"/>
  <c r="AF27" i="1"/>
  <c r="AH27" i="1" s="1"/>
  <c r="AF26" i="1"/>
  <c r="AH26" i="1" s="1"/>
  <c r="AF25" i="1"/>
  <c r="AH25" i="1" s="1"/>
  <c r="AF24" i="1"/>
  <c r="AH24" i="1" s="1"/>
  <c r="AF23" i="1"/>
  <c r="AH23" i="1" s="1"/>
  <c r="AF22" i="1"/>
  <c r="AH22" i="1" s="1"/>
  <c r="AF21" i="1"/>
  <c r="AH21" i="1" s="1"/>
  <c r="AF20" i="1"/>
  <c r="AH20" i="1" s="1"/>
  <c r="AF19" i="1"/>
  <c r="AH19" i="1" s="1"/>
  <c r="AF18" i="1"/>
  <c r="AH18" i="1" s="1"/>
  <c r="AF17" i="1"/>
  <c r="AH17" i="1" s="1"/>
  <c r="AA30" i="1"/>
  <c r="AC30" i="1" s="1"/>
  <c r="AA29" i="1"/>
  <c r="AC29" i="1" s="1"/>
  <c r="AA28" i="1"/>
  <c r="AC28" i="1" s="1"/>
  <c r="AA27" i="1"/>
  <c r="AC27" i="1" s="1"/>
  <c r="AA26" i="1"/>
  <c r="AC26" i="1" s="1"/>
  <c r="AA25" i="1"/>
  <c r="AC25" i="1" s="1"/>
  <c r="AA24" i="1"/>
  <c r="AC24" i="1" s="1"/>
  <c r="AA23" i="1"/>
  <c r="AC23" i="1" s="1"/>
  <c r="AA22" i="1"/>
  <c r="AC22" i="1" s="1"/>
  <c r="AA21" i="1"/>
  <c r="AC21" i="1" s="1"/>
  <c r="AA20" i="1"/>
  <c r="AC20" i="1" s="1"/>
  <c r="AA19" i="1"/>
  <c r="AC19" i="1" s="1"/>
  <c r="AA18" i="1"/>
  <c r="AC18" i="1" s="1"/>
  <c r="AA17" i="1"/>
  <c r="AC17" i="1" s="1"/>
  <c r="AC31" i="1" s="1"/>
  <c r="V30" i="1"/>
  <c r="X30" i="1" s="1"/>
  <c r="V29" i="1"/>
  <c r="X29" i="1" s="1"/>
  <c r="V28" i="1"/>
  <c r="X28" i="1" s="1"/>
  <c r="V27" i="1"/>
  <c r="X27" i="1" s="1"/>
  <c r="V26" i="1"/>
  <c r="X26" i="1" s="1"/>
  <c r="V25" i="1"/>
  <c r="X25" i="1" s="1"/>
  <c r="V24" i="1"/>
  <c r="X24" i="1" s="1"/>
  <c r="V23" i="1"/>
  <c r="X23" i="1" s="1"/>
  <c r="V22" i="1"/>
  <c r="X22" i="1" s="1"/>
  <c r="V21" i="1"/>
  <c r="X21" i="1" s="1"/>
  <c r="V20" i="1"/>
  <c r="X20" i="1" s="1"/>
  <c r="V19" i="1"/>
  <c r="X19" i="1" s="1"/>
  <c r="V18" i="1"/>
  <c r="X18" i="1" s="1"/>
  <c r="V17" i="1"/>
  <c r="X17" i="1" s="1"/>
  <c r="AR31" i="1" l="1"/>
  <c r="AR40" i="1" s="1"/>
  <c r="X31" i="1"/>
  <c r="X40" i="1" s="1"/>
  <c r="AH31" i="1"/>
  <c r="AH40" i="1" s="1"/>
  <c r="AC4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Yamile Espinosa Galindo</author>
  </authors>
  <commentList>
    <comment ref="F4" authorId="0" shapeId="0" xr:uid="{00000000-0006-0000-0000-000001000000}">
      <text>
        <r>
          <rPr>
            <b/>
            <sz val="9"/>
            <color indexed="81"/>
            <rFont val="Tahoma"/>
            <family val="2"/>
          </rPr>
          <t>Cuadro que resume los cambios realizados de una versión a otra</t>
        </r>
      </text>
    </comment>
    <comment ref="F5" authorId="0" shapeId="0" xr:uid="{00000000-0006-0000-0000-000002000000}">
      <text>
        <r>
          <rPr>
            <b/>
            <sz val="9"/>
            <color indexed="81"/>
            <rFont val="Tahoma"/>
            <family val="2"/>
          </rPr>
          <t xml:space="preserve">Número consecutivo de la versión generada </t>
        </r>
      </text>
    </comment>
    <comment ref="G5" authorId="0" shapeId="0" xr:uid="{00000000-0006-0000-0000-000003000000}">
      <text>
        <r>
          <rPr>
            <b/>
            <sz val="9"/>
            <color indexed="81"/>
            <rFont val="Tahoma"/>
            <family val="2"/>
          </rPr>
          <t>Fecha de la versión generada</t>
        </r>
      </text>
    </comment>
    <comment ref="H5" authorId="0" shapeId="0" xr:uid="{00000000-0006-0000-0000-000004000000}">
      <text>
        <r>
          <rPr>
            <b/>
            <sz val="9"/>
            <color indexed="81"/>
            <rFont val="Tahoma"/>
            <family val="2"/>
          </rPr>
          <t>Breve descripción del cambio realizado en la nueva versión</t>
        </r>
      </text>
    </comment>
    <comment ref="C14" authorId="0" shapeId="0" xr:uid="{00000000-0006-0000-0000-000005000000}">
      <text>
        <r>
          <rPr>
            <b/>
            <sz val="9"/>
            <color indexed="81"/>
            <rFont val="Tahoma"/>
            <family val="2"/>
          </rPr>
          <t>Indique el nombre del proceso al cual está asociada la meta</t>
        </r>
      </text>
    </comment>
    <comment ref="A16" authorId="0" shapeId="0" xr:uid="{00000000-0006-0000-0000-000006000000}">
      <text>
        <r>
          <rPr>
            <b/>
            <sz val="9"/>
            <color indexed="81"/>
            <rFont val="Tahoma"/>
            <family val="2"/>
          </rPr>
          <t>Incluya el número del objetivo estratégico, de acuerdo con lo adoptado en el Plan Estratégico Institucional</t>
        </r>
      </text>
    </comment>
    <comment ref="B16" authorId="0" shapeId="0" xr:uid="{00000000-0006-0000-0000-000007000000}">
      <text>
        <r>
          <rPr>
            <b/>
            <sz val="9"/>
            <color indexed="81"/>
            <rFont val="Tahoma"/>
            <family val="2"/>
          </rPr>
          <t>Incluya el objetivo estratégico, de acuerdo con lo adoptado en el Plan Estratégico Institucional, al cual se asocia la meta</t>
        </r>
      </text>
    </comment>
    <comment ref="D16" authorId="0" shapeId="0" xr:uid="{00000000-0006-0000-0000-000008000000}">
      <text>
        <r>
          <rPr>
            <b/>
            <sz val="9"/>
            <color indexed="81"/>
            <rFont val="Tahoma"/>
            <family val="2"/>
          </rPr>
          <t>Escriba el número de la meta, en orden consecutivo</t>
        </r>
      </text>
    </comment>
    <comment ref="E16" authorId="0" shapeId="0" xr:uid="{00000000-0006-0000-0000-000009000000}">
      <text>
        <r>
          <rPr>
            <b/>
            <sz val="9"/>
            <color indexed="81"/>
            <rFont val="Tahoma"/>
            <family val="2"/>
          </rPr>
          <t xml:space="preserve">Son el resultado aceptable que se espera alcanzar en un periodo de tiempo a través de la ejecución y/o cumplimiento de los entregables. 
Se debe redactar la meta iniciando con un verbo en infinitivo fuerte, seguido de una magnitud o cantidad, una unidad de medida que se encuentre en términos numéricos o porcentuales y finalmente el complemento.
verbo + magnitud + unidad de medida + complemento
</t>
        </r>
      </text>
    </comment>
    <comment ref="F16" authorId="0" shapeId="0" xr:uid="{00000000-0006-0000-0000-00000A000000}">
      <text>
        <r>
          <rPr>
            <b/>
            <sz val="9"/>
            <color indexed="81"/>
            <rFont val="Tahoma"/>
            <family val="2"/>
          </rPr>
          <t xml:space="preserve">Seleccione la opción que corresponda
</t>
        </r>
      </text>
    </comment>
    <comment ref="G16" authorId="0" shapeId="0" xr:uid="{00000000-0006-0000-0000-00000B000000}">
      <text>
        <r>
          <rPr>
            <b/>
            <sz val="9"/>
            <color indexed="81"/>
            <rFont val="Tahoma"/>
            <family val="2"/>
          </rPr>
          <t>Indique un nombre corto que refleje lo que pretende medir. 
Ej. Porcentaje de giros acumulados</t>
        </r>
      </text>
    </comment>
    <comment ref="H16" authorId="0" shapeId="0" xr:uid="{00000000-0006-0000-0000-00000C000000}">
      <text>
        <r>
          <rPr>
            <b/>
            <sz val="9"/>
            <color indexed="81"/>
            <rFont val="Tahoma"/>
            <family val="2"/>
          </rPr>
          <t>Indique la fórmula (relación entre variables) que permite medir el cumplimiento de la meta. Debe existir una coherencia lógica entre la magnitud y unidad de medida de la meta y las variables del indicador</t>
        </r>
      </text>
    </comment>
    <comment ref="I16" authorId="0" shapeId="0" xr:uid="{00000000-0006-0000-0000-00000D000000}">
      <text>
        <r>
          <rPr>
            <b/>
            <sz val="9"/>
            <color indexed="81"/>
            <rFont val="Tahoma"/>
            <family val="2"/>
          </rPr>
          <t>Valor inicial que se toma como referencia para comparar el avance de la meta. Es imporante indicar la magnitud, unidad de medida y la vigencia en la cual se obtuvo</t>
        </r>
      </text>
    </comment>
    <comment ref="J16" authorId="0" shapeId="0" xr:uid="{00000000-0006-0000-0000-00000E000000}">
      <text>
        <r>
          <rPr>
            <b/>
            <sz val="9"/>
            <color indexed="81"/>
            <rFont val="Tahoma"/>
            <family val="2"/>
          </rPr>
          <t>Indique el tipo de programación que corresponde: 
- Suma
- Constante
- Creciente
- Decreciente 
Este tipo depende de la forma en que se acumulan los resultados del indicador trimestralmente para la vigencia. Ver Manual PLE-PIN-M002</t>
        </r>
      </text>
    </comment>
    <comment ref="K16" authorId="0" shapeId="0" xr:uid="{00000000-0006-0000-0000-00000F000000}">
      <text>
        <r>
          <rPr>
            <b/>
            <sz val="9"/>
            <color indexed="81"/>
            <rFont val="Tahoma"/>
            <family val="2"/>
          </rPr>
          <t xml:space="preserve">Indique la forma en la que se expresa la magnitud de la meta. Ej. Porcentaje, actuaciones administrativas, informes, etc. </t>
        </r>
        <r>
          <rPr>
            <sz val="9"/>
            <color indexed="81"/>
            <rFont val="Tahoma"/>
            <family val="2"/>
          </rPr>
          <t xml:space="preserve">
</t>
        </r>
      </text>
    </comment>
    <comment ref="L16" authorId="0" shapeId="0" xr:uid="{00000000-0006-0000-0000-000010000000}">
      <text>
        <r>
          <rPr>
            <b/>
            <sz val="9"/>
            <color indexed="81"/>
            <rFont val="Tahoma"/>
            <family val="2"/>
          </rPr>
          <t xml:space="preserve">Indique la magnitud programada para el trimestre. </t>
        </r>
      </text>
    </comment>
    <comment ref="M16" authorId="0" shapeId="0" xr:uid="{00000000-0006-0000-0000-000011000000}">
      <text>
        <r>
          <rPr>
            <b/>
            <sz val="9"/>
            <color indexed="81"/>
            <rFont val="Tahoma"/>
            <family val="2"/>
          </rPr>
          <t xml:space="preserve">Indique la magnitud programada para el trimestre. </t>
        </r>
      </text>
    </comment>
    <comment ref="N16" authorId="0" shapeId="0" xr:uid="{00000000-0006-0000-0000-000012000000}">
      <text>
        <r>
          <rPr>
            <b/>
            <sz val="9"/>
            <color indexed="81"/>
            <rFont val="Tahoma"/>
            <family val="2"/>
          </rPr>
          <t xml:space="preserve">Indique la magnitud programada para el trimestre. </t>
        </r>
      </text>
    </comment>
    <comment ref="O16" authorId="0" shapeId="0" xr:uid="{00000000-0006-0000-0000-000013000000}">
      <text>
        <r>
          <rPr>
            <b/>
            <sz val="9"/>
            <color indexed="81"/>
            <rFont val="Tahoma"/>
            <family val="2"/>
          </rPr>
          <t xml:space="preserve">Indique la magnitud programada para el trimestre. </t>
        </r>
      </text>
    </comment>
    <comment ref="P16" authorId="0" shapeId="0" xr:uid="{00000000-0006-0000-0000-000014000000}">
      <text>
        <r>
          <rPr>
            <b/>
            <sz val="9"/>
            <color indexed="81"/>
            <rFont val="Tahoma"/>
            <family val="2"/>
          </rPr>
          <t>Indique la programación total de la vigencia. 
Debe ser coherente con la meta.</t>
        </r>
      </text>
    </comment>
    <comment ref="Q16" authorId="0" shapeId="0" xr:uid="{00000000-0006-0000-0000-000015000000}">
      <text>
        <r>
          <rPr>
            <b/>
            <sz val="9"/>
            <color indexed="81"/>
            <rFont val="Tahoma"/>
            <family val="2"/>
          </rPr>
          <t xml:space="preserve">Indique el tipo de indicador: 
- Eficancia 
- Eficiencia 
- Efectividad </t>
        </r>
      </text>
    </comment>
    <comment ref="R16" authorId="0" shapeId="0" xr:uid="{00000000-0006-0000-0000-000016000000}">
      <text>
        <r>
          <rPr>
            <b/>
            <sz val="9"/>
            <color indexed="81"/>
            <rFont val="Tahoma"/>
            <family val="2"/>
          </rPr>
          <t>Indique la evidencia a presentar del cumplimiento de la meta. Se debe redactar de forma concreta y coherente con la meta</t>
        </r>
      </text>
    </comment>
    <comment ref="S16" authorId="0" shapeId="0" xr:uid="{00000000-0006-0000-0000-000017000000}">
      <text>
        <r>
          <rPr>
            <b/>
            <sz val="9"/>
            <color indexed="81"/>
            <rFont val="Tahoma"/>
            <family val="2"/>
          </rPr>
          <t>Indique la herramienta o aplicativo donde reposa la información que da origen al entregable o en el que es posible contrastar o verificar la información de ser necesario.</t>
        </r>
      </text>
    </comment>
    <comment ref="T16" authorId="0" shapeId="0" xr:uid="{00000000-0006-0000-0000-000018000000}">
      <text>
        <r>
          <rPr>
            <b/>
            <sz val="9"/>
            <color indexed="81"/>
            <rFont val="Tahoma"/>
            <family val="2"/>
          </rPr>
          <t>Indique el área y grupo de trabajo (si se tiene), responsable de cumplir o ejecutar la meta</t>
        </r>
      </text>
    </comment>
    <comment ref="U16" authorId="0" shapeId="0" xr:uid="{00000000-0006-0000-0000-000019000000}">
      <text>
        <r>
          <rPr>
            <b/>
            <sz val="9"/>
            <color indexed="81"/>
            <rFont val="Tahoma"/>
            <family val="2"/>
          </rPr>
          <t>Indique el nombre de la dependencia responsable de reportar trimestralmente la meta a la OAP</t>
        </r>
      </text>
    </comment>
    <comment ref="V16" authorId="0" shapeId="0" xr:uid="{00000000-0006-0000-0000-00001A000000}">
      <text>
        <r>
          <rPr>
            <b/>
            <sz val="9"/>
            <color indexed="81"/>
            <rFont val="Tahoma"/>
            <family val="2"/>
          </rPr>
          <t>Indique la magnitud programada</t>
        </r>
      </text>
    </comment>
    <comment ref="W16" authorId="0" shapeId="0" xr:uid="{00000000-0006-0000-0000-00001B000000}">
      <text>
        <r>
          <rPr>
            <b/>
            <sz val="9"/>
            <color indexed="81"/>
            <rFont val="Tahoma"/>
            <family val="2"/>
          </rPr>
          <t>Indique la magnitud ejecutada. Corresponde al resultado de medir el indicador de la meta</t>
        </r>
      </text>
    </comment>
    <comment ref="X16" authorId="0" shapeId="0" xr:uid="{00000000-0006-0000-0000-00001C000000}">
      <text>
        <r>
          <rPr>
            <b/>
            <sz val="9"/>
            <color indexed="81"/>
            <rFont val="Tahoma"/>
            <family val="2"/>
          </rPr>
          <t>Es el resultado porcentual de dividir lo ejecutado vs. lo programado. En caso de sobre ejecución, el resultado máximo es el 100%</t>
        </r>
      </text>
    </comment>
    <comment ref="Y16" authorId="0" shapeId="0" xr:uid="{00000000-0006-0000-0000-00001D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Z16" authorId="0" shapeId="0" xr:uid="{00000000-0006-0000-0000-00001E000000}">
      <text>
        <r>
          <rPr>
            <b/>
            <sz val="9"/>
            <color indexed="81"/>
            <rFont val="Tahoma"/>
            <family val="2"/>
          </rPr>
          <t xml:space="preserve">Indicar el nombre concreto de la evidencia aportada. </t>
        </r>
      </text>
    </comment>
    <comment ref="AA16" authorId="0" shapeId="0" xr:uid="{00000000-0006-0000-0000-00001F000000}">
      <text>
        <r>
          <rPr>
            <b/>
            <sz val="9"/>
            <color indexed="81"/>
            <rFont val="Tahoma"/>
            <family val="2"/>
          </rPr>
          <t>Indique la magnitud programada</t>
        </r>
      </text>
    </comment>
    <comment ref="AB16" authorId="0" shapeId="0" xr:uid="{00000000-0006-0000-0000-000020000000}">
      <text>
        <r>
          <rPr>
            <b/>
            <sz val="9"/>
            <color indexed="81"/>
            <rFont val="Tahoma"/>
            <family val="2"/>
          </rPr>
          <t>Indique la magnitud ejecutada. Corresponde al resultado de medir el indicador de la meta</t>
        </r>
      </text>
    </comment>
    <comment ref="AC16" authorId="0" shapeId="0" xr:uid="{00000000-0006-0000-0000-000021000000}">
      <text>
        <r>
          <rPr>
            <b/>
            <sz val="9"/>
            <color indexed="81"/>
            <rFont val="Tahoma"/>
            <family val="2"/>
          </rPr>
          <t>Es el resultado porcentual de dividir lo ejecutado vs. lo programado. En caso de sobre ejecución, el resultado máximo es el 100%</t>
        </r>
      </text>
    </comment>
    <comment ref="AD16" authorId="0" shapeId="0" xr:uid="{00000000-0006-0000-0000-000022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E16" authorId="0" shapeId="0" xr:uid="{00000000-0006-0000-0000-000023000000}">
      <text>
        <r>
          <rPr>
            <b/>
            <sz val="9"/>
            <color indexed="81"/>
            <rFont val="Tahoma"/>
            <family val="2"/>
          </rPr>
          <t xml:space="preserve">Indicar el nombre concreto de la evidencia aportada. </t>
        </r>
      </text>
    </comment>
    <comment ref="AF16" authorId="0" shapeId="0" xr:uid="{00000000-0006-0000-0000-000024000000}">
      <text>
        <r>
          <rPr>
            <b/>
            <sz val="9"/>
            <color indexed="81"/>
            <rFont val="Tahoma"/>
            <family val="2"/>
          </rPr>
          <t>Indique la magnitud programada</t>
        </r>
      </text>
    </comment>
    <comment ref="AG16" authorId="0" shapeId="0" xr:uid="{00000000-0006-0000-0000-000025000000}">
      <text>
        <r>
          <rPr>
            <b/>
            <sz val="9"/>
            <color indexed="81"/>
            <rFont val="Tahoma"/>
            <family val="2"/>
          </rPr>
          <t>Indique la magnitud ejecutada. Corresponde al resultado de medir el indicador de la meta</t>
        </r>
      </text>
    </comment>
    <comment ref="AH16" authorId="0" shapeId="0" xr:uid="{00000000-0006-0000-0000-000026000000}">
      <text>
        <r>
          <rPr>
            <b/>
            <sz val="9"/>
            <color indexed="81"/>
            <rFont val="Tahoma"/>
            <family val="2"/>
          </rPr>
          <t>Es el resultado porcentual de dividir lo ejecutado vs. lo programado. En caso de sobre ejecución, el resultado máximo es el 100%</t>
        </r>
      </text>
    </comment>
    <comment ref="AI16" authorId="0" shapeId="0" xr:uid="{00000000-0006-0000-0000-000027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J16" authorId="0" shapeId="0" xr:uid="{00000000-0006-0000-0000-000028000000}">
      <text>
        <r>
          <rPr>
            <b/>
            <sz val="9"/>
            <color indexed="81"/>
            <rFont val="Tahoma"/>
            <family val="2"/>
          </rPr>
          <t xml:space="preserve">Indicar el nombre concreto de la evidencia aportada. </t>
        </r>
      </text>
    </comment>
    <comment ref="AK16" authorId="0" shapeId="0" xr:uid="{00000000-0006-0000-0000-000029000000}">
      <text>
        <r>
          <rPr>
            <b/>
            <sz val="9"/>
            <color indexed="81"/>
            <rFont val="Tahoma"/>
            <family val="2"/>
          </rPr>
          <t>Indique la magnitud programada</t>
        </r>
      </text>
    </comment>
    <comment ref="AL16" authorId="0" shapeId="0" xr:uid="{00000000-0006-0000-0000-00002A000000}">
      <text>
        <r>
          <rPr>
            <b/>
            <sz val="9"/>
            <color indexed="81"/>
            <rFont val="Tahoma"/>
            <family val="2"/>
          </rPr>
          <t>Indique la magnitud ejecutada. Corresponde al resultado de medir el indicador de la meta</t>
        </r>
      </text>
    </comment>
    <comment ref="AM16" authorId="0" shapeId="0" xr:uid="{00000000-0006-0000-0000-00002B000000}">
      <text>
        <r>
          <rPr>
            <b/>
            <sz val="9"/>
            <color indexed="81"/>
            <rFont val="Tahoma"/>
            <family val="2"/>
          </rPr>
          <t>Es el resultado porcentual de dividir lo ejecutado vs. lo programado. En caso de sobre ejecución, el resultado máximo es el 100%</t>
        </r>
      </text>
    </comment>
    <comment ref="AN16" authorId="0" shapeId="0" xr:uid="{00000000-0006-0000-0000-00002C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O16" authorId="0" shapeId="0" xr:uid="{00000000-0006-0000-0000-00002D000000}">
      <text>
        <r>
          <rPr>
            <b/>
            <sz val="9"/>
            <color indexed="81"/>
            <rFont val="Tahoma"/>
            <family val="2"/>
          </rPr>
          <t xml:space="preserve">Indicar el nombre concreto de la evidencia aportada. </t>
        </r>
      </text>
    </comment>
    <comment ref="AP16" authorId="0" shapeId="0" xr:uid="{00000000-0006-0000-0000-00002E000000}">
      <text>
        <r>
          <rPr>
            <b/>
            <sz val="9"/>
            <color indexed="81"/>
            <rFont val="Tahoma"/>
            <family val="2"/>
          </rPr>
          <t>Indique la magnitud total programada para la vigencia</t>
        </r>
      </text>
    </comment>
    <comment ref="AQ16" authorId="0" shapeId="0" xr:uid="{00000000-0006-0000-0000-00002F000000}">
      <text>
        <r>
          <rPr>
            <b/>
            <sz val="9"/>
            <color indexed="81"/>
            <rFont val="Tahoma"/>
            <family val="2"/>
          </rPr>
          <t xml:space="preserve">Indique la magnitud ejecutada acumulada para la vigencia </t>
        </r>
      </text>
    </comment>
    <comment ref="AR16" authorId="0" shapeId="0" xr:uid="{00000000-0006-0000-0000-000030000000}">
      <text>
        <r>
          <rPr>
            <b/>
            <sz val="9"/>
            <color indexed="81"/>
            <rFont val="Tahoma"/>
            <family val="2"/>
          </rPr>
          <t>Es el resultado porcentual de dividir lo ejecutado vs. lo programado. En caso de sobre ejecución, el resultado máximo es el 100%</t>
        </r>
      </text>
    </comment>
    <comment ref="AS16" authorId="0" shapeId="0" xr:uid="{00000000-0006-0000-0000-000031000000}">
      <text>
        <r>
          <rPr>
            <b/>
            <sz val="9"/>
            <color indexed="81"/>
            <rFont val="Tahoma"/>
            <family val="2"/>
          </rPr>
          <t>Es la descripción detallada de los avances y logros obtenidos con la ejecución de la meta acumulados para la vigencia</t>
        </r>
      </text>
    </comment>
    <comment ref="E31" authorId="0" shapeId="0" xr:uid="{00000000-0006-0000-0000-000032000000}">
      <text>
        <r>
          <rPr>
            <b/>
            <sz val="9"/>
            <color indexed="81"/>
            <rFont val="Tahoma"/>
            <family val="2"/>
          </rPr>
          <t>Promedio obtenido para el periodo x 80%</t>
        </r>
      </text>
    </comment>
    <comment ref="E39" authorId="0" shapeId="0" xr:uid="{00000000-0006-0000-0000-000033000000}">
      <text>
        <r>
          <rPr>
            <b/>
            <sz val="9"/>
            <color indexed="81"/>
            <rFont val="Tahoma"/>
            <family val="2"/>
          </rPr>
          <t>Promedio obtenido en las metas transversales para el periodo x 20%</t>
        </r>
      </text>
    </comment>
    <comment ref="E40" authorId="0" shapeId="0" xr:uid="{00000000-0006-0000-0000-000034000000}">
      <text>
        <r>
          <rPr>
            <b/>
            <sz val="9"/>
            <color indexed="81"/>
            <rFont val="Tahoma"/>
            <family val="2"/>
          </rPr>
          <t>Sumatoria del total de metas técnicas y metas transversales</t>
        </r>
      </text>
    </comment>
  </commentList>
</comments>
</file>

<file path=xl/sharedStrings.xml><?xml version="1.0" encoding="utf-8"?>
<sst xmlns="http://schemas.openxmlformats.org/spreadsheetml/2006/main" count="591" uniqueCount="339">
  <si>
    <r>
      <rPr>
        <b/>
        <sz val="14"/>
        <rFont val="Calibri Light"/>
        <family val="2"/>
        <scheme val="major"/>
      </rPr>
      <t>FORMULACIÓN Y SEGUIMIENTO PLANES DE GESTIÓN NIVEL LOCAL</t>
    </r>
    <r>
      <rPr>
        <b/>
        <sz val="11"/>
        <color theme="1"/>
        <rFont val="Calibri Light"/>
        <family val="2"/>
        <scheme val="major"/>
      </rPr>
      <t xml:space="preserve">
ALCALDÍA LOCAL DE </t>
    </r>
    <r>
      <rPr>
        <b/>
        <u/>
        <sz val="11"/>
        <color theme="1"/>
        <rFont val="Calibri Light"/>
        <family val="2"/>
        <scheme val="major"/>
      </rPr>
      <t>RAFAEL URIBE URIBE</t>
    </r>
  </si>
  <si>
    <r>
      <rPr>
        <b/>
        <sz val="11"/>
        <color theme="1"/>
        <rFont val="Calibri Light"/>
        <family val="2"/>
        <scheme val="major"/>
      </rPr>
      <t xml:space="preserve">Código Formato: </t>
    </r>
    <r>
      <rPr>
        <sz val="11"/>
        <color theme="1"/>
        <rFont val="Calibri Light"/>
        <family val="2"/>
        <scheme val="major"/>
      </rPr>
      <t xml:space="preserve">PLE-PIN-F018
</t>
    </r>
    <r>
      <rPr>
        <b/>
        <sz val="11"/>
        <color theme="1"/>
        <rFont val="Calibri Light"/>
        <family val="2"/>
        <scheme val="major"/>
      </rPr>
      <t xml:space="preserve">Versión: </t>
    </r>
    <r>
      <rPr>
        <sz val="11"/>
        <color theme="1"/>
        <rFont val="Calibri Light"/>
        <family val="2"/>
        <scheme val="major"/>
      </rPr>
      <t xml:space="preserve">6
</t>
    </r>
    <r>
      <rPr>
        <b/>
        <sz val="11"/>
        <color theme="1"/>
        <rFont val="Calibri Light"/>
        <family val="2"/>
        <scheme val="major"/>
      </rPr>
      <t xml:space="preserve">Vigencia desde: </t>
    </r>
    <r>
      <rPr>
        <sz val="11"/>
        <color theme="1"/>
        <rFont val="Calibri Light"/>
        <family val="2"/>
        <scheme val="major"/>
      </rPr>
      <t xml:space="preserve">23 de enero de 2023
</t>
    </r>
    <r>
      <rPr>
        <b/>
        <sz val="11"/>
        <color theme="1"/>
        <rFont val="Calibri Light"/>
        <family val="2"/>
        <scheme val="major"/>
      </rPr>
      <t xml:space="preserve">Caso HOLA: </t>
    </r>
    <r>
      <rPr>
        <sz val="11"/>
        <color theme="1"/>
        <rFont val="Calibri Light"/>
        <family val="2"/>
        <scheme val="major"/>
      </rPr>
      <t>291736</t>
    </r>
  </si>
  <si>
    <t>VIGENCIA DE LA PLANEACIÓN 2025</t>
  </si>
  <si>
    <t>CONTROL DE CAMBIOS</t>
  </si>
  <si>
    <t>VERSIÓN</t>
  </si>
  <si>
    <t>FECHA</t>
  </si>
  <si>
    <t>DESCRIPCIÓN DE LA MODIFICACIÓN</t>
  </si>
  <si>
    <t>29 de enero de 2025</t>
  </si>
  <si>
    <t>Publicación del plan de gestión aprobado. Caso HOLA: 116462</t>
  </si>
  <si>
    <t>16 de abril de 2025</t>
  </si>
  <si>
    <t>Para el primer trimestre de la vigencia 2025, el Plan de Gestión de la alcaldia local  de Rafael Uribe Uribe alcanzó un nivel de desempeño del 86,87% y del 32,80% acumulado para la vigencia.</t>
  </si>
  <si>
    <t>26 de mayo de 2025</t>
  </si>
  <si>
    <t>Se realiza ajuste teniendo en cuenta el memorando de alcance  Radicado No. 20254600193883 Fecha: 23-05-2025 de la Oficina de Atencion a la Ciudadania sobre la meta transversal No MT4 y MT5, del Plan de Gestión de la alcaldia local  de Rafael Uribe Uribe alcanzó un nivel de desempeño del 84,25% y del 32,14% acumulado para la vigenc</t>
  </si>
  <si>
    <t>16 de junio de 2025</t>
  </si>
  <si>
    <r>
      <rPr>
        <sz val="11"/>
        <color rgb="FF000000"/>
        <rFont val="Calibri Light"/>
        <family val="2"/>
        <scheme val="major"/>
      </rPr>
      <t xml:space="preserve">Se realiza ajuste a la programacion de las metas tecnicas 9 y 10, atendiendo la solicitud de la alcaldia con radicado No  20256830111503 y la viabilidad dada por  la Dra Camila Cortes Daza, Directora para la  Gestion Policiva de fecha 12 de junio, al igual,  teniendo en cuenta las justificaciones dadas. </t>
    </r>
    <r>
      <rPr>
        <b/>
        <sz val="11"/>
        <color rgb="FF000000"/>
        <rFont val="Calibri Light"/>
        <family val="2"/>
        <scheme val="major"/>
      </rPr>
      <t>Caso Hola No 162798</t>
    </r>
  </si>
  <si>
    <t>28 de julio de 2025</t>
  </si>
  <si>
    <t>Para el II trimestre de la vigencia 2025, el Plan de Gestión de la alcaldia local  de Rafael Uribe Uribe alcanzó un nivel de desempeño del 80,35% y del 48,71% acumulado para la vigencia.</t>
  </si>
  <si>
    <t>15 de octubre de 2025</t>
  </si>
  <si>
    <t>Para el III trimestre de la vigencia 2025, el Plan de Gestión de la alcaldia local  de Rafael Uribe Uribe alcanzó un nivel de desempeño del 84,81% y del 70,54% acumulado para la vigencia.</t>
  </si>
  <si>
    <t>19 de enero de 2026</t>
  </si>
  <si>
    <t>PLAN ESTRATÉGICO INSTITUCIONAL</t>
  </si>
  <si>
    <t>PROCESO</t>
  </si>
  <si>
    <t>META</t>
  </si>
  <si>
    <t>INDICADOR</t>
  </si>
  <si>
    <t>RESULTADO</t>
  </si>
  <si>
    <t>I TRIMESTRE</t>
  </si>
  <si>
    <t>II TRIMESTRE</t>
  </si>
  <si>
    <t>III TRIMESTRE</t>
  </si>
  <si>
    <t>IV TRIMESTRE</t>
  </si>
  <si>
    <t>SEGUIMIENTO ACUMULADO PLAN GESTIÓN</t>
  </si>
  <si>
    <t>No OE</t>
  </si>
  <si>
    <t>OBJETIVO ESTRATÉGICO</t>
  </si>
  <si>
    <t xml:space="preserve">No. Meta </t>
  </si>
  <si>
    <t>META PLAN DE GESTIÓN VIGENCIA</t>
  </si>
  <si>
    <t>TIPO DE META</t>
  </si>
  <si>
    <t>NOMBRE DEL INDICADOR</t>
  </si>
  <si>
    <t>FÓRMULA DEL INDICADOR</t>
  </si>
  <si>
    <t>LÍNEA BASE</t>
  </si>
  <si>
    <t>TIPO DE PROGRAMACIÓN</t>
  </si>
  <si>
    <t>UNIDAD DE MEDIDA</t>
  </si>
  <si>
    <t>I TRI</t>
  </si>
  <si>
    <t>II TRI</t>
  </si>
  <si>
    <t>III TRI</t>
  </si>
  <si>
    <t>IV TRI</t>
  </si>
  <si>
    <t>TOTAL PROGRAMACIÓN VIGENCIA</t>
  </si>
  <si>
    <t>TIPO DE INDICADOR</t>
  </si>
  <si>
    <t>ENTREGABLE</t>
  </si>
  <si>
    <t>FUENTE DE INFORMACIÓN</t>
  </si>
  <si>
    <t>RESPONSABLES DE LA META</t>
  </si>
  <si>
    <t>DEPENDENCIA RESPONSABLE DEL REPORTE DE LA META</t>
  </si>
  <si>
    <t>PROGRAMADO</t>
  </si>
  <si>
    <t>EJECUTADO</t>
  </si>
  <si>
    <t>RESULTADO DE LA MEDICIÓN</t>
  </si>
  <si>
    <t>ANÁLISIS DE AVANCE</t>
  </si>
  <si>
    <t xml:space="preserve">EVIDENCIA </t>
  </si>
  <si>
    <t>Fortalecer la articulación de la administración pública central y local para una gestión local y policiva más efectiva y transparente.</t>
  </si>
  <si>
    <t>Gestión Pública Territorial Local</t>
  </si>
  <si>
    <t>1</t>
  </si>
  <si>
    <t>Alcanzar el 40% de avance del total de las metas proyecto programadas del Plan de Desarrollo Local de la vigencia, al 30 de septiembre de 2025</t>
  </si>
  <si>
    <t>Gestión</t>
  </si>
  <si>
    <t>Porcentaje de avance de las metas proyecto del Plan de Desarrollo Local en la vigencia 2025</t>
  </si>
  <si>
    <t>Sumatoria total del porcentaje de avance de las metas proyecto programadas en el 2025  / Numero total de metas proyectos programadas del PDL en el 2025.
NOTA: El porcentaje máximo de avance es hasta el 100%</t>
  </si>
  <si>
    <t>39,62% (Con corte a 30 de septiembre de 2021)</t>
  </si>
  <si>
    <t>Creciente</t>
  </si>
  <si>
    <t>Porcentaje</t>
  </si>
  <si>
    <t>Eficacia</t>
  </si>
  <si>
    <t>Reporte trimestral de avance del Plan de Desarrollo Local - PDL</t>
  </si>
  <si>
    <t>SEGPLAN  - Reporte plan de acción componente de inversión</t>
  </si>
  <si>
    <t>Alcaldía Local -  Gestión del Desarrollo, Administrativa y Financiera</t>
  </si>
  <si>
    <t>Subsecretaría de Gestión Local - Dirección para la Gestión del Desarrollo Local</t>
  </si>
  <si>
    <t>Meta no programada</t>
  </si>
  <si>
    <t xml:space="preserve">Meta no programada </t>
  </si>
  <si>
    <t>Actualmente, los resultados de avance a metas se generaron a partir de los archivos en PDF cargados por la Secretaría de Planeación, con corte al 31 de marzo. En dichos documentos se encuentra el Informe de Avance del Plan de Desarrollo Local 2025–2028.</t>
  </si>
  <si>
    <t xml:space="preserve">Reporte de la DGDL para las metas del Plan de Gestin de las alcaldias locales </t>
  </si>
  <si>
    <t xml:space="preserve">Actualmente, los resultados de avance a metas se generaron a partir de los archivos en PDF cargados por la Secretaría de Planeación, con corte al 30 de junio. En dichos documentos se encuentra el Informe de Avance del Plan de Desarrollo Local 2025–2028.
</t>
  </si>
  <si>
    <t>Informes de avance PDL 2025-SDP</t>
  </si>
  <si>
    <t>De las 68 metas programadas para 2025 se obtiene un avance promedio de metas entregadas para la vigencia de 8,66%</t>
  </si>
  <si>
    <t>Reporte metas locales de la DGDL</t>
  </si>
  <si>
    <t>La meta alcanzó un  21,65% del programado para la vigencia.</t>
  </si>
  <si>
    <t>Propiciar la revolución del servicio público con criterios de calidad, calidez, eficacia, oportunidad, sostenibilidad y transformación digital.</t>
  </si>
  <si>
    <t>Gestión Corporativa Institucional</t>
  </si>
  <si>
    <t>2</t>
  </si>
  <si>
    <t>Girar mínimo el 68% del presupuesto comprometido constituido como obligaciones por pagar de la vigencia 2024</t>
  </si>
  <si>
    <t>Porcentaje de giros acumulados de obligaciones por pagar de la vigencia 2024</t>
  </si>
  <si>
    <t>(Giros acumulados obligaciones por pagar de la vigencia 2024/Presupuesto comprometido constituido como obligaciones por pagar de la vigencia 2024)*100</t>
  </si>
  <si>
    <t>76%. (Corte a 31 de diciembre de 2023)</t>
  </si>
  <si>
    <t>Reporte seguimiento mensual consolidado</t>
  </si>
  <si>
    <t>BOGDATA</t>
  </si>
  <si>
    <t>Alcaldía Local -  Gestión del Desarrollo, Adminsitrativa y Financiera</t>
  </si>
  <si>
    <t>Se superó la meta programada para el 1er trimestre</t>
  </si>
  <si>
    <t>Reporte metas plan  de Gestion de la DGDL</t>
  </si>
  <si>
    <t>Se superó la meta programada para el 2do trimestre</t>
  </si>
  <si>
    <t>Se superó la meta programada para el 3er trimestre</t>
  </si>
  <si>
    <t>Reporte ejecución Bogdata corte 30-09-2025</t>
  </si>
  <si>
    <t>Se superó la meta programada para el 4to trimestre</t>
  </si>
  <si>
    <t>La meta alcanzó un 100,00% del programado para la vigencia.</t>
  </si>
  <si>
    <t>3</t>
  </si>
  <si>
    <t>Girar mínimo el 63% del presupuesto comprometido constituido como obligaciones por pagar de la vigencia 2023 y anteriores</t>
  </si>
  <si>
    <t>Porcentaje de giros acumulados de obligaciones por pagar de la vigencia 2023 y anteriores</t>
  </si>
  <si>
    <t>(Giros acumulados obligaciones por pagar de la vigencia 2023 y anteriores/Presupuesto comprometido constituido como obligaciones por pagar de la vigencia 2023 y anteriores)*100</t>
  </si>
  <si>
    <t>62% (Corte a 31 de diciembre de 2023)</t>
  </si>
  <si>
    <t xml:space="preserve">supero la meta progrmada </t>
  </si>
  <si>
    <t>No se cumple con la meta programada para el 3er trimestre</t>
  </si>
  <si>
    <t>No se cumple con la meta programada para el 4to trimestre</t>
  </si>
  <si>
    <t>La meta alcanzó un 66,17% del programado para la vigencia.</t>
  </si>
  <si>
    <t>4</t>
  </si>
  <si>
    <t>Comprometer mínimo el 97% del presupuesto de inversión directa de la vigencia</t>
  </si>
  <si>
    <t>Porcentaje de compromiso del presupuesto de inversión directa de la vigencia 2025</t>
  </si>
  <si>
    <t>(Valor de RP de inversión directa de la vigencia  / Valor total del presupuesto de inversión directa de la Vigencia)*100</t>
  </si>
  <si>
    <t>95.94% (Corte a 31 de diciembre de 2021)</t>
  </si>
  <si>
    <t xml:space="preserve">supero la meta programada </t>
  </si>
  <si>
    <t>Se observa un atraso en la planeación de los procesos de contratación, lo cual ha incidido negativamente en el avance de la ejecución de compromisos. A la fecha, no se evidencia un progreso significativo en la ejecución presupuestal, lo que refleja la necesidad de fortalecer la etapa de planeación contractual para garantizar el cumplimiento de las metas establecidas y la oportuna ejecución de los recursos.</t>
  </si>
  <si>
    <t>Para el cierre al 30 de septiembre se evidencia una baja ejecución en el FDL, debido a que actualmente se encuentran en trámite varios procesos de selección abierta que cuya adjudicación está prevista para los meses de octubre y noviembre. En consecuencia, durante el mes de septiembre no se alcanzó el cumplimiento de la meta programada.</t>
  </si>
  <si>
    <t>Reporte BOGDATA, corte 30 de Septiembre</t>
  </si>
  <si>
    <t>Para el cierre al 31 de diciembre, se evidencia que el FDL cumplió las metas del Plan de Gestión pactadas en materia de ejecución presupuestal de compromisos, las cuales incluyen todos los procesos contractuales asociados al avance de las metas del PDL, así como algunas modificaciones contractuales. En este sentido, se extiende una felicitación, dado que se logró un avance significativo durante el último trimestre del año, gracias al esfuerzo articulado de los equipos de Planeación y Contratación de la Alcaldía Local.</t>
  </si>
  <si>
    <t>5</t>
  </si>
  <si>
    <t>Girar mínimo el 51% del presupuesto total  disponible de inversión directa de la vigencia</t>
  </si>
  <si>
    <t>Porcentaje de giros acumulados de inversión directa de la vigencia</t>
  </si>
  <si>
    <t>(Giros acumulados de inversión directa de la vigencia/Presupuesto disponible de inversión directa de la vigencia)*100</t>
  </si>
  <si>
    <t>57.24% (Corte a 31 de diciembre de 2021)</t>
  </si>
  <si>
    <t>No alcanzo a cumplir la meta programada</t>
  </si>
  <si>
    <t>Se logró el cumplimiento de la meta establecida en materia de giros, lo cual refleja un compromiso por parte del FDL por avanzar en la ejecución y alcanzar los objetivos propuestos en el Plan de Gestión. 
No obstante, es importante mantener y fortalecer este ritmo de trabajo, asegurando una adecuada planeación y seguimiento a los procesos, con el fin de garantizar la sostenibilidad de los resultados en los siguientes trimestres.</t>
  </si>
  <si>
    <t>El Fondo de Desarrollo Local cumplió la meta establecida en el Plan de Gestión relacionada con los giros, alcanzando al corte del 30 de septiembre un resultado tres puntos porcentuales por encima de la meta programada.</t>
  </si>
  <si>
    <t>Reporte BOGDATA, corte 30 de septiembre</t>
  </si>
  <si>
    <t>Para el cierre al 31 de diciembre, se evidencia que el FDL cumplió las metas del Plan de Gestión pactadas en materia de giros, alcanzando los niveles de ejecución establecidos para la vigencia. Este resultado refleja una adecuada programación financiera y un seguimiento oportuno a los compromisos adquiridos, lo cual permitió garantizar la realización efectiva de los pagos y contribuir al avance de las metas del PDL.</t>
  </si>
  <si>
    <t>La meta alcanzó un 64,71% del programado para la vigencia.</t>
  </si>
  <si>
    <t>6</t>
  </si>
  <si>
    <t>Lograr que el 97% de los contratos registrados en SIPSE-Local se encuentren dentro del sistema en estado “ejecución”</t>
  </si>
  <si>
    <t>Porcentaje de contratos en estado ejecución registrados en SIPSE Local</t>
  </si>
  <si>
    <t>(Número de contratos registrados en SIPSE Local en estado ejecución /Número total de contratos registrados en SECOP en estado En ejecucion o Firmado)*100%
Nota: No se tendrán en cuenta los procesos registrados en SIPSE susceptibles a cambio de base de datos y que no se puedan registrar y una vez se cuente con la debida justificación tramitada por el FDL</t>
  </si>
  <si>
    <t>93,63% (Corte a 31 diciembre 2023)</t>
  </si>
  <si>
    <t>Constante</t>
  </si>
  <si>
    <t>SIPSE LOCAL</t>
  </si>
  <si>
    <t>Teniendo en cuenta los consolidados generados de la herramienta SIPSE, el conjunto de datos abiertos SECOP II y la Tienda Virtual del Estado Colombiano del 01/07/2025, s las 8:00am, se procede a realizar el analisis y detalle de la informacion reportada para realizar el cálculo del indicador, verificando los contratos registrados y que se encuentran en estado de "ejecucion" en las plataformas señalados con corte al II trimestre.</t>
  </si>
  <si>
    <t>Se realiza la comparación de datos entre las plataformas de SIPSE y SECOP descargando los reportes que arrojan la información comparable, identificando el numero de contratos registrados y en ejecucuión en las dos plataformas. La base de comparación esta en los contratos que en SECOP se encuentran en estado "Ejecución", "Modificado" y "Cedido"</t>
  </si>
  <si>
    <t xml:space="preserve">SIPSE - Reporte - Consulta de contratos vigentes 2025 del 01/01/2025 al 01/10/2025 - 8:00 am
SECOP II - Contratos electrónicos - Del 01/01/2025 al 01/10/2025 - 8:00 am
</t>
  </si>
  <si>
    <t>7</t>
  </si>
  <si>
    <t xml:space="preserve">Registrar el avance del 100% de las metas de los proyectos de inversión de la vigencia 2025, en el Módulo de proyectos de SIPSE LOCAL </t>
  </si>
  <si>
    <t>Retadora (mejora)</t>
  </si>
  <si>
    <t>Porcentaje de registro de avance de las metas de los proyectos de inversión de la vigencia 2025,  en el Módulo de proyectos de SIPSE LOCAL</t>
  </si>
  <si>
    <t>(Número de metas con avances registrados en el periodo de los Proyectos de inversión de la vigencia 2025,  en el Módulo de proyectos de SIPSE LOCAL / Número total de metas de los Proyectos de inversión de la vigencia 2025)*100%</t>
  </si>
  <si>
    <t>N/A</t>
  </si>
  <si>
    <t>Se presentó avance cualitativo del 41% de las metas establecidas para la vigencia.
Se evidencia que tiene 13 proyectos a las cuales no se les ha cargado las metas y se encuentran desconciliados.</t>
  </si>
  <si>
    <t>Para el 2do. trimestre 2025 (abril-mayo-junio) se realizó la verificación y seguimento de avance de metas de manera mensual. 
En este reporte de avance de metas se toma,  de manera excepcional, el porcentaje más alto obtenido entre el reporte realizado con corte al mes de mayo y junio, teniendo en cuenta que se esta llevando a cabo el ejercicio mensualmente a partir de este trimestre con las Alcaldías Locales. 
Para esta Alcaldía se tomó como porcentaje de avance el correspodiente al mes de Junio, como reporte del trimestre</t>
  </si>
  <si>
    <t>Se revisó en la plataforma Sipse, el 6 y 7 de octubre, con el fin de verificar el avance de las metas- proyecto de inversión a corte del 30 de septiembre-2025; el resultado se reporta conforme a la información registrada por el FDL en el mes de septiembre.</t>
  </si>
  <si>
    <t>Como evidencia, desde la DGDL, se descargó del sistema Sipse cada uno de los reportes de proyectos de inversión vigentes  2025: Reportes/Proyectos/Seguimiento Metas-proyecto</t>
  </si>
  <si>
    <t>La Alcaldía Local reportó avance del 100% de sus metas programadas (61) para la vigencia 2025, al corte del 31 de diciembre. Se reporta con amplitud y claridad, pero la descripción no corresponde a los estados e indicaciones que se establecieron para el reporte cualitativo.</t>
  </si>
  <si>
    <t>Inspección, Vigilancia y Control</t>
  </si>
  <si>
    <t>8</t>
  </si>
  <si>
    <t>Realizar 19.324 impulsos procesales (avocar, rechazar, enviar al competente y todo lo que derive del desarrollo de la actuación) sobre las actuaciones de policía que se encuentran a cargo de las inspecciones de policía</t>
  </si>
  <si>
    <t>Expedientes a cargo de las inspecciones de policía impulsados</t>
  </si>
  <si>
    <t>Número de expedientes a cargo de las inspecciones de policía impulsados</t>
  </si>
  <si>
    <t>Resultados a 31 de diciembre de 2024</t>
  </si>
  <si>
    <t>Suma</t>
  </si>
  <si>
    <t>Reporte de seguimiento de impulsos procesales</t>
  </si>
  <si>
    <t>Aplicativo ARCO</t>
  </si>
  <si>
    <t>Alcaldía Local -  Gestión Policiva</t>
  </si>
  <si>
    <t>Subsecretaría de Gestión Local - Dirección para la Gestión Policiva</t>
  </si>
  <si>
    <t xml:space="preserve">expedientes a cargo de las Inspecciones de Policia </t>
  </si>
  <si>
    <t>Reporte de la DGP radicado  20252200137553</t>
  </si>
  <si>
    <t xml:space="preserve">Expedientes a cargo de las Inspecciones de Policia impulsados </t>
  </si>
  <si>
    <t>Reporte de la DGP para las metas del Plan de Gestin de las alcaldias locales segun radicado No 20252200258243</t>
  </si>
  <si>
    <t>Más el 105% de lo programado</t>
  </si>
  <si>
    <t>Reporte de seguimiento de impulsos procesales. Aplicativo ARCO</t>
  </si>
  <si>
    <t xml:space="preserve">Expedientes a cargo de las inspecciones impulsados </t>
  </si>
  <si>
    <t>Reporte metas locales de la DGP radicado No 20262200009183</t>
  </si>
  <si>
    <t>9</t>
  </si>
  <si>
    <t>Proferir 3.708 fallos de fondo en primera instancia sobre las actuaciones de policía que se encuentran a cargo de las inspecciones de policía</t>
  </si>
  <si>
    <t>Fallos de fondo en primera instancia proferidos</t>
  </si>
  <si>
    <t>Número de fallos de fondo en primera instancia proferidos</t>
  </si>
  <si>
    <t>Reporte de seguimiento de fallos de fondo de actuaciones de policía</t>
  </si>
  <si>
    <t xml:space="preserve">Fallos de fondo </t>
  </si>
  <si>
    <t xml:space="preserve">fallos de fondo primera instancia proferidos </t>
  </si>
  <si>
    <t>Más el 86% de lo programado</t>
  </si>
  <si>
    <t>Reporte de seguimiento de fallos de fondo de actuaciones de policía. Aplicativo ARCO</t>
  </si>
  <si>
    <t xml:space="preserve">Fallos de fondo proferidos en segunda instancia </t>
  </si>
  <si>
    <t>10</t>
  </si>
  <si>
    <t>Terminar (archivar) 180 actuaciones administrativas activas</t>
  </si>
  <si>
    <t>Actuaciones administrativas terminadas (archivadas)</t>
  </si>
  <si>
    <t>Número de actuaciones administrativas terminadas (archivadas)</t>
  </si>
  <si>
    <t>Actuaciones administrativas terminadas</t>
  </si>
  <si>
    <t>Reporte de seguimiento de actuaciones administrativas terminadas por vía gubernativa</t>
  </si>
  <si>
    <t>Aplicativo Si Actúa</t>
  </si>
  <si>
    <t xml:space="preserve">Actuacion administrativa </t>
  </si>
  <si>
    <t xml:space="preserve">Actuaciones administrativas terminadas archivadas </t>
  </si>
  <si>
    <t>Más el 120% de lo programado</t>
  </si>
  <si>
    <t>Reporte de seguimiento de actuaciones administrativas terminadas. Aplicativo SI ACTUA</t>
  </si>
  <si>
    <t>Actuaciones adminsitrativas terminadas archivadas</t>
  </si>
  <si>
    <t>La meta alcanzó un 100,0% del programado para la vigencia.</t>
  </si>
  <si>
    <t>11</t>
  </si>
  <si>
    <t>Terminar 200 actuaciones administrativas en primera instancia</t>
  </si>
  <si>
    <t>Actuaciones administrativas terminadas hasta la primera instancia</t>
  </si>
  <si>
    <t>Número de actuaciones administrativas terminadas hasta la primera instancia</t>
  </si>
  <si>
    <t>Actuaciones administrativas terminadas por vía gubernativa</t>
  </si>
  <si>
    <t xml:space="preserve">Actuacion administrativas terminadas </t>
  </si>
  <si>
    <t xml:space="preserve">Actuaciones administrativas en primera instancia  </t>
  </si>
  <si>
    <t>Menos el 39% de lo programado</t>
  </si>
  <si>
    <t>Reporte de seguimiento de actuaciones administrativas terminadas por vía gubernativa. Aplicativo SI ACTUA</t>
  </si>
  <si>
    <t>Actuaciones adminsitrativas terminadas archivadas hasta la primera instancia</t>
  </si>
  <si>
    <t>12</t>
  </si>
  <si>
    <t>Realizar 144 operativos de inspección, vigilancia y control en materia de integridad del espacio público</t>
  </si>
  <si>
    <t>Acciones de control u operativos en materia de  integridad del espacio público</t>
  </si>
  <si>
    <t>Número de acciones de control u operativos en materia de  integridad del espacio público</t>
  </si>
  <si>
    <t>Acciones de control u operativos</t>
  </si>
  <si>
    <t>Formatos de evidencia de reunión diligenciados de los operativos realizados en materia de integridad del espacio público</t>
  </si>
  <si>
    <t>Registros de operativos Alcaldía Local</t>
  </si>
  <si>
    <t>Se realizaron 55 Operativos de IVC en materia de Espacio Público en el primer trimestre, para una ejecución superior al 100% respecto a lo programado para dicho periodo de tiempo.</t>
  </si>
  <si>
    <t xml:space="preserve">Actas de evidencia </t>
  </si>
  <si>
    <t>Se realizaron 62 Operativos de IVC en materia de Espacio Público en el segundo trimestre, para una ejecución superior al 100% respecto a lo programado para dicho periodo de tiempo.</t>
  </si>
  <si>
    <t xml:space="preserve">Actas operativos </t>
  </si>
  <si>
    <t>Se realizaron 49 Operativos de IVC en materia de Espacio Público en el segundo trimestre, para una ejecución superior al 100% respecto a lo programado para dicho periodo de tiempo.</t>
  </si>
  <si>
    <t>Actas de operativos de IVC en materia de Espacio Público.</t>
  </si>
  <si>
    <t>Se realizaron 39 Operativos de IVC en materia de Espacio Público en el cuarto trimestre, para una ejecución superior al 100% respecto a lo programado para dicho periodo de tiempo.</t>
  </si>
  <si>
    <t xml:space="preserve">Actas de operativos </t>
  </si>
  <si>
    <t>13</t>
  </si>
  <si>
    <t>Realizar 232 operativos de inspección, vigilancia y control en materia de actividad económica</t>
  </si>
  <si>
    <t>Acciones de control u operativos en materia de actividad económica realizadas</t>
  </si>
  <si>
    <t>Número de acciones de control u operativos en materia de actividad económica realizadas</t>
  </si>
  <si>
    <t>Formatos de evidencia de reunión diligenciados de los operativos realizados en materia de actividad económica</t>
  </si>
  <si>
    <t>Se realizaron 51 Operativos de IVC en materia de Actividad Económica en el primer trimestre, para una ejecución superior al 100% respecto a lo programado para dicho periodo de tiempo.</t>
  </si>
  <si>
    <t>Se realizaron 100 Operativos de IVC en materia de Actividad Económica en el segundo trimestre, para una ejecución superior al 100% respecto a lo programado para dicho periodo de tiempo.</t>
  </si>
  <si>
    <t>Se realizaron 81 Operativos de IVC en materia de Actividad Económica en el segundo trimestre, para una ejecución superior al 100% respecto a lo programado para dicho periodo de tiempo.
SE VALIDAN 80 SOPORTES PRESENTADOS</t>
  </si>
  <si>
    <t>Actas de operativos de IVC en materia de Actividad Económica.</t>
  </si>
  <si>
    <t>Se realizaron 81 Operativos de IVC en materia de Actividad Económica en el cuarto trimestre, para una ejecución superior al 100% respecto a lo programado para dicho periodo de tiempo.</t>
  </si>
  <si>
    <t>La meta alcanzó un 100% del programado para la vigencia.</t>
  </si>
  <si>
    <t>14</t>
  </si>
  <si>
    <t>Realizar 122 operativos de inspección, vigilancia y control en materia de actividad ambiental</t>
  </si>
  <si>
    <t>Acciones de control u operativos en materia de actividad ambiental realizadas</t>
  </si>
  <si>
    <t>Número de acciones de control u operativos en materia de actividad ambiental realizadas</t>
  </si>
  <si>
    <t>Formatos de evidencia de reunión diligenciados de los operativos realizados en materia de actividad ambiental</t>
  </si>
  <si>
    <t>Se realizaron 37 Operativos de IVC  correspendiente al componente ambiental en el primer trimestre, para una ejecución superior al 100% respecto a lo programado.</t>
  </si>
  <si>
    <t>Se realizaron 38 Operativos de IVC correspendiente al componente ambiental en el segundo trimestre, para una ejecución superior al 100% respecto a lo programado.</t>
  </si>
  <si>
    <t>Se realizaron 38 Operativos de IVC  correspendiente al componente ambiental en el segundo trimestre, para una ejecución superior al 100% respecto a lo programado.</t>
  </si>
  <si>
    <t xml:space="preserve">Actas de operativos de IVC  Decreto 014 , Bodegas de reciclaje y llantas. </t>
  </si>
  <si>
    <t>Se realizaron 36 Operativos de IVC en materia de Actividad Ambiental en el cuarto trimestre, para una ejecución superior al 100% respecto a lo programado para dicho periodo de tiempo.</t>
  </si>
  <si>
    <t>Total metas técnicas (80%)</t>
  </si>
  <si>
    <t>Planeación institucional</t>
  </si>
  <si>
    <t>MT1</t>
  </si>
  <si>
    <t>Obtener una calificación semestral del 80% en la medición de desempeño ambiental de acuerdo a los criterios establecidos para el Sistema de Gestión Ambiental.</t>
  </si>
  <si>
    <t>Sostenibilidad del sistema de gestión</t>
  </si>
  <si>
    <t>Porcentaje de cumplimiento de los criteros ambientales</t>
  </si>
  <si>
    <t>Número de criterios ambientales cumplidos / Número total de criterios ambientales establecidos * 100</t>
  </si>
  <si>
    <t>80% meta 2024</t>
  </si>
  <si>
    <t>Porcentaje de cumplimiento de los criterios ambientales</t>
  </si>
  <si>
    <t xml:space="preserve">No programada </t>
  </si>
  <si>
    <t xml:space="preserve">Reporte de cumplimiento porcentual de los criterios ambientales </t>
  </si>
  <si>
    <t>Herramienta de medición del cumplimiento de criterios ambientales OAP</t>
  </si>
  <si>
    <t>Alcaldía Local</t>
  </si>
  <si>
    <t>Oficina Asesora de Planeación</t>
  </si>
  <si>
    <t>Inspección ambiental: Obtuvo calificación del 71%
Reporte consumo de agua y energía: Presenta reportes  a corte de junio para energía, sin embargo, no hay reporte de mayo y para agua se tiene reporte hasta el mes de abril 
Reporte de consumo de papel: No presenta reporte para la vigencia 2025
Reporte de ciclistas: No presenta reporte para la vigencia 2025</t>
  </si>
  <si>
    <t>Reporte meta ambiental de la OAP</t>
  </si>
  <si>
    <t>No programada</t>
  </si>
  <si>
    <t>Inspección ambiental: Obtuvo calificación del 63%
Reporte consumo de agua y energía: Reportes hasta el 30 de noviembre de 2025
Reporte consumo de papel: Reportes hasta el  31 de octubre de 2025                                                            Reporte ciclistas: Reportes hasta el  31 de octubre de 2025</t>
  </si>
  <si>
    <t xml:space="preserve">Reporte meta ambiental de la OAP </t>
  </si>
  <si>
    <t>La meta alcanzó un 87,50% del programado para la vigencia.</t>
  </si>
  <si>
    <t xml:space="preserve">Promover la transparencia, la integridad y la participación en la gestión pública, para mejorar la gobernabilidad democrática distrital y local. </t>
  </si>
  <si>
    <t>Comunicación estratégica</t>
  </si>
  <si>
    <t>MT2</t>
  </si>
  <si>
    <t>Mantener el 100% de la información de la página Web actualizada, de acuerdo a lo establecido en la Resolución 1519 de 2020 de MINTIC</t>
  </si>
  <si>
    <t>Porcentaje de cumplimiento en la actualización de la información publicada en la página web</t>
  </si>
  <si>
    <t>(No. de requisitos cumplidos de la Resolución 1519 de 2020 de MINTIC relacionados con la actualización de la información publicada en la página web / No total de requisitos de la Resolución 1519 de 2020 de MINTIC de publicación de la información) X 100</t>
  </si>
  <si>
    <t>100% meta 2024</t>
  </si>
  <si>
    <t xml:space="preserve">Constante </t>
  </si>
  <si>
    <t xml:space="preserve">Eficacia </t>
  </si>
  <si>
    <t>Reporte de actualización de la información en la página web de la alcaldía local</t>
  </si>
  <si>
    <t>Página Web Alcaldía Local</t>
  </si>
  <si>
    <t>Alcaldía local</t>
  </si>
  <si>
    <t>Oficina Asesora de Comunicaciones</t>
  </si>
  <si>
    <t>La Alcaldía Local de Rafael Uribe, cumplió 99 requisitos, de los 104 que debe cumplir para el tirmestre relacionado; marcó como desactualizados los puntos: 7.1.1 - 7.1.2 -7.1.3 - 7.1.4 - 7.1.5 = 5 en total.</t>
  </si>
  <si>
    <t>Reporte meta de la Oficina asesora de comunicaciones para las alcaldias locales segun radicado No 20251400254903</t>
  </si>
  <si>
    <t>La Alcaldía Local de Rafael Uribe, cumplió 99 requisitos, de los 104 que debe cumplir para el trimestre relacionado; marcó como desactualizados los puntos: 7.1.1 - 7.1.2 -7.1.3 - 7.1.4 - 7.1.5 = 5 en total.</t>
  </si>
  <si>
    <t>Reporte de la Oficina Asesora de Comunicaciones a través de memorando 20251400383993.</t>
  </si>
  <si>
    <t xml:space="preserve">La Alcaldía Local de Rafael Uribe, cumplió 99 requisitos, de los 104 que debe cumplir para el trimestre relacionado; marcó como desactualizados los puntos: 7.1.1 - 7.1.2 -7.1.3 - 7.1.4 - 7.1.5 = 5 en total.
</t>
  </si>
  <si>
    <t xml:space="preserve">Reporte meta transversal de la OAC </t>
  </si>
  <si>
    <t>La meta alcanzó un 95,19% del programado para la vigencia.</t>
  </si>
  <si>
    <t>MT3</t>
  </si>
  <si>
    <t xml:space="preserve">Realizar dos jornadas de capacitación o entrenamiento por parte de los promotores de mejora sobre el Sistema de Gestión y/o los procesos, dirigidas al personal de planta y contratistas para el fortalecimiento del Modelo Integrado de Planeación y Gestión. </t>
  </si>
  <si>
    <t>Jornadas de capacitación sobre el Sistema de Gestión realizadas</t>
  </si>
  <si>
    <t xml:space="preserve">Número de jornadas de capacitación sobre el Sistema de Gestión realizadas </t>
  </si>
  <si>
    <t>2 jornadas en 2024</t>
  </si>
  <si>
    <t>Registro de asistencia y presentación realizada (o estrategia desarrollada)</t>
  </si>
  <si>
    <t xml:space="preserve">la alcadia local realizo la actividad programada para el periodo </t>
  </si>
  <si>
    <t xml:space="preserve">Listado de asistencia, PPT y registro fotografico </t>
  </si>
  <si>
    <t xml:space="preserve">El proceso /alcaldía local  realizó jornada de capacitación sobre el Sistema de gestión acorde con lo programado. 
</t>
  </si>
  <si>
    <t xml:space="preserve">Reporte meta transversal del grupo de sistema de gestion </t>
  </si>
  <si>
    <t>Servicio a la ciudadanía</t>
  </si>
  <si>
    <t>MT4</t>
  </si>
  <si>
    <t>Dar respuesta al 100% de los requerimientos ciudadanos asignados a las Alcaldías Locales con corte a 31 de diciembre de 2024 tipificadas como Derechos de Petición registradas en el aplicativo Bogotá Te Escucha y gestor documental ORFEO</t>
  </si>
  <si>
    <t xml:space="preserve">Porcentaje de requerimientos ciudadanos con respuesta definitiva </t>
  </si>
  <si>
    <t>(No. de respuestas efectuadas / No. requerimientos instaurados antes del 31 de diciembre 2024 pendientes por gestionar) X 100</t>
  </si>
  <si>
    <t>Peticiones pendientes por gestionar al 31 de diciembre de  2024</t>
  </si>
  <si>
    <t>Porcentaje de requerimientos ciudadanos con respuesta definitiva</t>
  </si>
  <si>
    <t>Reporte de peticiones ciudadanas gestionadas  (con respuesta definitiva o traslado por competencia)</t>
  </si>
  <si>
    <t xml:space="preserve">Reporte Sistema Distrital de Gestión de Peticiones Ciudadanas - Bogotá te  Escucha </t>
  </si>
  <si>
    <t>Subsecretaría de Gestión Institucional - Servicio de Atención a la Ciudadanía</t>
  </si>
  <si>
    <t xml:space="preserve">la alcaldia local dio respuesta a 96 requerimientos de los 97 instaurados. </t>
  </si>
  <si>
    <t>segun radicado Radicado No. 20254600138593
Fecha: 07-04-2025 de la oficina de atencion al ciudadano y Radicado No. 20254600193883
Fecha: 23-05-2025</t>
  </si>
  <si>
    <t>No programado</t>
  </si>
  <si>
    <t>La meta alcanzó un 96,30% del programado para la vigencia.</t>
  </si>
  <si>
    <t>MT5</t>
  </si>
  <si>
    <t>Gestionar oportunamente el 100% de los requerimientos  que se tipifiquen como derecho de petición ciudadano en los aplicativos Bogotá Te Escucha y  ORFEO, que  sean asignados a las Alcaldías Locales durante la vigencia 2025.</t>
  </si>
  <si>
    <t>Porcentaje de requerimientos ciudadanos  gestionados dentro del término de ley.</t>
  </si>
  <si>
    <t>(No. de peticiones gestionadas en los terminos de ley / No. Requerimientos recibidos en la vigencia 2025 que deben tener respuesta) X 100</t>
  </si>
  <si>
    <t xml:space="preserve">Eficiencia </t>
  </si>
  <si>
    <t>Reporte de peticiones ciudadanas gestionadas en los términos de ley (con respuesta definitiva o traslado por competencia)</t>
  </si>
  <si>
    <t xml:space="preserve">Reporte Sistema Distrital de Gestión de Peticiones Ciudadanas - Bogotá Te  Escucha </t>
  </si>
  <si>
    <t xml:space="preserve">la alcaldia local dio respuesta a 27  requerimientos de los 60 instaurados para el periodo </t>
  </si>
  <si>
    <t xml:space="preserve">Dio respuesta a 89 requerimientos de los 121 instaurados para el periodo </t>
  </si>
  <si>
    <t>Reporte meta de la Oficina Atencion al ciudadano sobre requerimientos ciudadanos  para las alcaldias locales segun radicado No 20254600258433</t>
  </si>
  <si>
    <t>Se repondió oportunamente 102 de 117 requerimientos.</t>
  </si>
  <si>
    <t>Reporte de la Subsecretaría de Gestión Institucional - Servicio de Atención a la Ciudadanía a través de memorando 20254600383923.</t>
  </si>
  <si>
    <t xml:space="preserve">la alcaldia dio respuesta a 120 requerimientos ciudadanos de los 125 instaurados en el periodo </t>
  </si>
  <si>
    <t>Reporte de la meta por parte de la Oficina de atencion al ciudadano Radicado No 20264600004113</t>
  </si>
  <si>
    <t>La meta alcanzó un 75,43% del programado para la vigencia.</t>
  </si>
  <si>
    <t>Gerencia de TIC</t>
  </si>
  <si>
    <t>MT6</t>
  </si>
  <si>
    <t>Contar con una matriz de activos de información de la Alcaldía Local, en el formato GDI-TIC-F032, aprobada por la Dirección de Tecnologías e Información</t>
  </si>
  <si>
    <t>Matriz de activos de información aprobada por la Dirección de Tecnologías e Información</t>
  </si>
  <si>
    <t>Número de matrices de activos de información aprobadas</t>
  </si>
  <si>
    <t>No Aplica</t>
  </si>
  <si>
    <t>Catálogo de componentes de Información</t>
  </si>
  <si>
    <t>Dirección de Tecnologías e Información</t>
  </si>
  <si>
    <t>Seguridad de la información les realizó observaciones, no entregaron la matriz de activos.</t>
  </si>
  <si>
    <t>Reporte meta de la DTI no sobre matriz de activos segun radicado No 20254400249683</t>
  </si>
  <si>
    <t>La meta alcanzó un 70,00% del programado para la vigencia.</t>
  </si>
  <si>
    <t>MT7</t>
  </si>
  <si>
    <t>Contar con una matriz de riesgos de seguridad de la información de la Alcaldía Local, en el formato GDI-TIC-F042, aprobada por la Dirección de Tecnologías e Información</t>
  </si>
  <si>
    <t>Matriz de matriz de riesgos de seguridad de la información aprobada por la Dirección de Tecnologías e Información</t>
  </si>
  <si>
    <t>Número de matrices de riesgos de seguridad de la información aprobadas</t>
  </si>
  <si>
    <t>Matriz de riesgos de seguridad de la información aprobada por la Dirección de Tecnologías e Información</t>
  </si>
  <si>
    <t>Matriz de activos de información</t>
  </si>
  <si>
    <t>No entregó matriz de activos y por 
tanto no podía trabajar riesgo</t>
  </si>
  <si>
    <t xml:space="preserve">Segun reporte de cumplimiento de meta No Radicado No. 20254400489193 </t>
  </si>
  <si>
    <t>La meta alcanzó un 0% del programado para la vigencia.</t>
  </si>
  <si>
    <t>Total metas transversales (20%)</t>
  </si>
  <si>
    <t xml:space="preserve">Total plan de gestión </t>
  </si>
  <si>
    <t>Se encontraron 137 contratos en ejecución en SECOP, 205 se encuentran en ejecución en SIPSE</t>
  </si>
  <si>
    <t>Reporte descargado de Datos Abiertos de SECOP. Contratos Electrónicos (Incluye contratos en estado: Cedido, Modificado y En Ejecución) comparado con el reporte descargado de SIPSE, denominado contratos vigencia 2025 (se descuentan del conteo de las 2 plataformas los contratos de prestación de servicios que se encuentran en estado "Terminado, no requiere liquidación"</t>
  </si>
  <si>
    <t>Para el IV trimestre de la vigencia 2025, el Plan de Gestión de la alcaldia local  de Rafael Uribe Uribe alcanzó un nivel de desempeño del 89,24% y del 88,57% acumulado para la vigencia.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</si>
</sst>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43" formatCode="_-* #,##0.00_-;\-* #,##0.00_-;_-* &quot;-&quot;??_-;_-@_-"/>
    <numFmt numFmtId="164" formatCode="0.0%"/>
    <numFmt numFmtId="165" formatCode="0.0"/>
  </numFmts>
  <fonts count="21">
    <font>
      <sz val="11"/>
      <color theme="1"/>
      <name val="Calibri"/>
      <family val="2"/>
      <scheme val="minor"/>
    </font>
    <font>
      <sz val="11"/>
      <color theme="1"/>
      <name val="Calibri Light"/>
      <family val="2"/>
      <scheme val="major"/>
    </font>
    <font>
      <b/>
      <sz val="11"/>
      <color theme="1"/>
      <name val="Calibri Light"/>
      <family val="2"/>
      <scheme val="major"/>
    </font>
    <font>
      <sz val="11"/>
      <name val="Calibri Light"/>
      <family val="2"/>
      <scheme val="major"/>
    </font>
    <font>
      <sz val="11"/>
      <color theme="1"/>
      <name val="Calibri"/>
      <family val="2"/>
      <scheme val="minor"/>
    </font>
    <font>
      <sz val="11"/>
      <color rgb="FF0070C0"/>
      <name val="Calibri Light"/>
      <family val="2"/>
      <scheme val="major"/>
    </font>
    <font>
      <sz val="12"/>
      <color theme="1"/>
      <name val="Calibri Light"/>
      <family val="2"/>
      <scheme val="major"/>
    </font>
    <font>
      <b/>
      <sz val="12"/>
      <color theme="1"/>
      <name val="Calibri Light"/>
      <family val="2"/>
      <scheme val="major"/>
    </font>
    <font>
      <sz val="14"/>
      <color theme="1"/>
      <name val="Calibri Light"/>
      <family val="2"/>
      <scheme val="major"/>
    </font>
    <font>
      <b/>
      <sz val="14"/>
      <color theme="1"/>
      <name val="Calibri Light"/>
      <family val="2"/>
      <scheme val="major"/>
    </font>
    <font>
      <b/>
      <sz val="12"/>
      <color rgb="FF0070C0"/>
      <name val="Calibri Light"/>
      <family val="2"/>
      <scheme val="major"/>
    </font>
    <font>
      <b/>
      <sz val="14"/>
      <name val="Calibri Light"/>
      <family val="2"/>
      <scheme val="major"/>
    </font>
    <font>
      <b/>
      <sz val="9"/>
      <color indexed="81"/>
      <name val="Tahoma"/>
      <family val="2"/>
    </font>
    <font>
      <sz val="9"/>
      <color indexed="81"/>
      <name val="Tahoma"/>
      <family val="2"/>
    </font>
    <font>
      <sz val="8"/>
      <name val="Calibri"/>
      <family val="2"/>
      <scheme val="minor"/>
    </font>
    <font>
      <b/>
      <u/>
      <sz val="11"/>
      <color theme="1"/>
      <name val="Calibri Light"/>
      <family val="2"/>
      <scheme val="major"/>
    </font>
    <font>
      <sz val="11"/>
      <color rgb="FF242424"/>
      <name val="Aptos Narrow"/>
      <family val="2"/>
    </font>
    <font>
      <sz val="11"/>
      <color rgb="FF000000"/>
      <name val="Calibri Light"/>
      <family val="2"/>
    </font>
    <font>
      <sz val="11"/>
      <color rgb="FF000000"/>
      <name val="Calibri Light"/>
      <family val="2"/>
      <scheme val="major"/>
    </font>
    <font>
      <b/>
      <sz val="11"/>
      <color rgb="FF000000"/>
      <name val="Calibri Light"/>
      <family val="2"/>
      <scheme val="major"/>
    </font>
    <font>
      <sz val="11"/>
      <color rgb="FF000000"/>
      <name val="Aptos Display"/>
      <family val="2"/>
    </font>
  </fonts>
  <fills count="11">
    <fill>
      <patternFill patternType="none"/>
    </fill>
    <fill>
      <patternFill patternType="gray125"/>
    </fill>
    <fill>
      <patternFill patternType="solid">
        <fgColor theme="7" tint="0.5999938962981048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0070C0"/>
        <bgColor indexed="64"/>
      </patternFill>
    </fill>
    <fill>
      <patternFill patternType="solid">
        <fgColor theme="9" tint="0.59999389629810485"/>
        <bgColor indexed="64"/>
      </patternFill>
    </fill>
    <fill>
      <patternFill patternType="solid">
        <fgColor theme="0"/>
        <bgColor indexed="64"/>
      </patternFill>
    </fill>
    <fill>
      <patternFill patternType="solid">
        <fgColor rgb="FFFFFFFF"/>
        <bgColor rgb="FF000000"/>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9"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cellStyleXfs>
  <cellXfs count="134">
    <xf numFmtId="0" fontId="0" fillId="0" borderId="0" xfId="0"/>
    <xf numFmtId="0" fontId="1" fillId="0" borderId="0" xfId="0" applyFont="1" applyAlignment="1">
      <alignment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6" fillId="0" borderId="0" xfId="0" applyFont="1" applyAlignment="1">
      <alignment wrapText="1"/>
    </xf>
    <xf numFmtId="0" fontId="8" fillId="2" borderId="1" xfId="0" applyFont="1" applyFill="1" applyBorder="1" applyAlignment="1">
      <alignment wrapText="1"/>
    </xf>
    <xf numFmtId="0" fontId="9" fillId="2" borderId="1" xfId="0" applyFont="1" applyFill="1" applyBorder="1" applyAlignment="1">
      <alignment wrapText="1"/>
    </xf>
    <xf numFmtId="9" fontId="8" fillId="2" borderId="1" xfId="1" applyFont="1" applyFill="1" applyBorder="1" applyAlignment="1">
      <alignment wrapText="1"/>
    </xf>
    <xf numFmtId="0" fontId="8" fillId="0" borderId="0" xfId="0" applyFont="1" applyAlignment="1">
      <alignment wrapText="1"/>
    </xf>
    <xf numFmtId="0" fontId="6" fillId="3" borderId="1" xfId="0" applyFont="1" applyFill="1" applyBorder="1" applyAlignment="1">
      <alignment wrapText="1"/>
    </xf>
    <xf numFmtId="0" fontId="10" fillId="3" borderId="1" xfId="0" applyFont="1" applyFill="1" applyBorder="1" applyAlignment="1">
      <alignment wrapText="1"/>
    </xf>
    <xf numFmtId="9" fontId="10" fillId="3" borderId="1" xfId="0" applyNumberFormat="1" applyFont="1" applyFill="1" applyBorder="1" applyAlignment="1">
      <alignment wrapText="1"/>
    </xf>
    <xf numFmtId="0" fontId="7" fillId="3" borderId="1" xfId="0" applyFont="1" applyFill="1" applyBorder="1"/>
    <xf numFmtId="9" fontId="7" fillId="3" borderId="1" xfId="1" applyFont="1" applyFill="1" applyBorder="1" applyAlignment="1">
      <alignment wrapText="1"/>
    </xf>
    <xf numFmtId="9" fontId="7" fillId="3" borderId="1" xfId="1" applyFont="1" applyFill="1" applyBorder="1" applyAlignment="1">
      <alignment horizontal="right" wrapText="1"/>
    </xf>
    <xf numFmtId="9" fontId="10" fillId="3" borderId="1" xfId="0" applyNumberFormat="1" applyFont="1" applyFill="1" applyBorder="1" applyAlignment="1">
      <alignment horizontal="right" wrapText="1"/>
    </xf>
    <xf numFmtId="9" fontId="8" fillId="2" borderId="1" xfId="1" applyFont="1" applyFill="1" applyBorder="1" applyAlignment="1">
      <alignment horizontal="right" wrapText="1"/>
    </xf>
    <xf numFmtId="0" fontId="2" fillId="2" borderId="1" xfId="0" applyFont="1" applyFill="1" applyBorder="1" applyAlignment="1">
      <alignment horizontal="center" vertical="center"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0" fontId="5" fillId="0" borderId="1" xfId="0" applyFont="1" applyBorder="1" applyAlignment="1">
      <alignment horizontal="justify" vertical="center" wrapText="1"/>
    </xf>
    <xf numFmtId="0" fontId="5" fillId="9" borderId="1" xfId="0" applyFont="1" applyFill="1" applyBorder="1" applyAlignment="1">
      <alignment horizontal="justify" vertical="center" wrapText="1"/>
    </xf>
    <xf numFmtId="1" fontId="1" fillId="0" borderId="1" xfId="0" applyNumberFormat="1" applyFont="1" applyBorder="1" applyAlignment="1">
      <alignment horizontal="justify" vertical="center" wrapText="1"/>
    </xf>
    <xf numFmtId="0" fontId="1" fillId="0" borderId="0" xfId="0" applyFont="1" applyAlignment="1">
      <alignment horizontal="justify" vertical="center" wrapText="1"/>
    </xf>
    <xf numFmtId="9" fontId="1" fillId="0" borderId="1" xfId="0" applyNumberFormat="1" applyFont="1" applyBorder="1" applyAlignment="1">
      <alignment horizontal="justify" vertical="center" wrapText="1"/>
    </xf>
    <xf numFmtId="9" fontId="1" fillId="0" borderId="1" xfId="1" applyFont="1" applyBorder="1" applyAlignment="1">
      <alignment horizontal="justify" vertical="center" wrapText="1"/>
    </xf>
    <xf numFmtId="0" fontId="3" fillId="0" borderId="1" xfId="0" applyFont="1" applyBorder="1" applyAlignment="1">
      <alignment horizontal="justify" vertical="center" wrapText="1"/>
    </xf>
    <xf numFmtId="0" fontId="5" fillId="0" borderId="1" xfId="0" applyFont="1" applyBorder="1" applyAlignment="1">
      <alignment horizontal="center" vertical="center" wrapText="1"/>
    </xf>
    <xf numFmtId="0" fontId="1" fillId="9" borderId="1" xfId="0" applyFont="1" applyFill="1" applyBorder="1" applyAlignment="1">
      <alignment horizontal="center" vertical="center" wrapText="1"/>
    </xf>
    <xf numFmtId="0" fontId="1" fillId="9" borderId="0" xfId="0" applyFont="1" applyFill="1" applyAlignment="1">
      <alignment wrapText="1"/>
    </xf>
    <xf numFmtId="0" fontId="2" fillId="9" borderId="0" xfId="0" applyFont="1" applyFill="1" applyAlignment="1">
      <alignment vertical="center" wrapText="1"/>
    </xf>
    <xf numFmtId="0" fontId="1" fillId="9" borderId="0" xfId="0" applyFont="1" applyFill="1" applyAlignment="1">
      <alignment vertical="center" wrapText="1"/>
    </xf>
    <xf numFmtId="1" fontId="1" fillId="0" borderId="1" xfId="2" applyNumberFormat="1" applyFont="1" applyBorder="1" applyAlignment="1">
      <alignment horizontal="justify" vertical="center" wrapText="1"/>
    </xf>
    <xf numFmtId="0" fontId="5" fillId="10" borderId="1" xfId="0" applyFont="1" applyFill="1" applyBorder="1" applyAlignment="1">
      <alignment horizontal="justify" vertical="center" wrapText="1"/>
    </xf>
    <xf numFmtId="0" fontId="5" fillId="10" borderId="1" xfId="0" applyFont="1" applyFill="1" applyBorder="1" applyAlignment="1">
      <alignment horizontal="center" vertical="center" wrapText="1"/>
    </xf>
    <xf numFmtId="9" fontId="5" fillId="10" borderId="1" xfId="0" applyNumberFormat="1" applyFont="1" applyFill="1" applyBorder="1" applyAlignment="1">
      <alignment horizontal="center" vertical="center" wrapText="1"/>
    </xf>
    <xf numFmtId="0" fontId="5" fillId="0" borderId="0" xfId="0" applyFont="1" applyAlignment="1">
      <alignment horizontal="justify" vertical="center" wrapText="1"/>
    </xf>
    <xf numFmtId="0" fontId="5" fillId="0" borderId="1" xfId="0" applyFont="1" applyBorder="1" applyAlignment="1">
      <alignment horizontal="left" vertical="center" wrapText="1"/>
    </xf>
    <xf numFmtId="0" fontId="5" fillId="0" borderId="11" xfId="0" applyFont="1" applyBorder="1" applyAlignment="1">
      <alignment horizontal="center" vertical="center" wrapText="1"/>
    </xf>
    <xf numFmtId="9" fontId="5" fillId="0" borderId="11" xfId="0" applyNumberFormat="1" applyFont="1" applyBorder="1" applyAlignment="1">
      <alignment horizontal="center" vertical="center" wrapText="1"/>
    </xf>
    <xf numFmtId="9" fontId="5" fillId="0" borderId="1" xfId="0" applyNumberFormat="1" applyFont="1" applyBorder="1" applyAlignment="1">
      <alignment horizontal="center" vertical="center" wrapText="1"/>
    </xf>
    <xf numFmtId="0" fontId="5" fillId="0" borderId="12" xfId="0" applyFont="1" applyBorder="1" applyAlignment="1">
      <alignment horizontal="left" vertical="center" wrapText="1"/>
    </xf>
    <xf numFmtId="0" fontId="5" fillId="0" borderId="8" xfId="0" applyFont="1" applyBorder="1" applyAlignment="1">
      <alignment horizontal="left" vertical="center" wrapText="1"/>
    </xf>
    <xf numFmtId="1" fontId="5" fillId="9" borderId="1" xfId="1" applyNumberFormat="1" applyFont="1" applyFill="1" applyBorder="1" applyAlignment="1">
      <alignment horizontal="center" vertical="center" wrapText="1"/>
    </xf>
    <xf numFmtId="9" fontId="5" fillId="0" borderId="1" xfId="1" applyFont="1" applyBorder="1" applyAlignment="1">
      <alignment horizontal="center" vertical="center" wrapText="1"/>
    </xf>
    <xf numFmtId="0" fontId="5" fillId="9" borderId="1" xfId="0" applyFont="1" applyFill="1" applyBorder="1" applyAlignment="1">
      <alignment horizontal="center" vertical="center" wrapText="1"/>
    </xf>
    <xf numFmtId="1" fontId="5" fillId="9" borderId="1" xfId="3" applyNumberFormat="1" applyFont="1" applyFill="1" applyBorder="1" applyAlignment="1" applyProtection="1">
      <alignment horizontal="center" vertical="center" wrapText="1"/>
      <protection locked="0"/>
    </xf>
    <xf numFmtId="1" fontId="5" fillId="9" borderId="1" xfId="3" applyNumberFormat="1" applyFont="1" applyFill="1" applyBorder="1" applyAlignment="1">
      <alignment horizontal="center" vertical="center" wrapText="1"/>
    </xf>
    <xf numFmtId="0" fontId="1" fillId="9" borderId="1" xfId="0" applyFont="1" applyFill="1" applyBorder="1" applyAlignment="1">
      <alignment horizontal="justify" vertical="center" wrapText="1"/>
    </xf>
    <xf numFmtId="9" fontId="1" fillId="0" borderId="1" xfId="1" applyFont="1" applyBorder="1" applyAlignment="1">
      <alignment horizontal="right" vertical="center" wrapText="1"/>
    </xf>
    <xf numFmtId="0" fontId="1" fillId="0" borderId="1" xfId="0" applyFont="1" applyBorder="1" applyAlignment="1">
      <alignment horizontal="right" vertical="center" wrapText="1"/>
    </xf>
    <xf numFmtId="10" fontId="1" fillId="0" borderId="1" xfId="0" applyNumberFormat="1" applyFont="1" applyBorder="1" applyAlignment="1">
      <alignment horizontal="right" vertical="center" wrapText="1"/>
    </xf>
    <xf numFmtId="9" fontId="1" fillId="0" borderId="1" xfId="0" applyNumberFormat="1" applyFont="1" applyBorder="1" applyAlignment="1">
      <alignment horizontal="right" vertical="center" wrapText="1"/>
    </xf>
    <xf numFmtId="1" fontId="1" fillId="0" borderId="1" xfId="0" applyNumberFormat="1" applyFont="1" applyBorder="1" applyAlignment="1">
      <alignment horizontal="right" vertical="center" wrapText="1"/>
    </xf>
    <xf numFmtId="0" fontId="1" fillId="9" borderId="1" xfId="0" applyFont="1" applyFill="1" applyBorder="1" applyAlignment="1">
      <alignment horizontal="right" vertical="center" wrapText="1"/>
    </xf>
    <xf numFmtId="10" fontId="7" fillId="3" borderId="1" xfId="1" applyNumberFormat="1" applyFont="1" applyFill="1" applyBorder="1" applyAlignment="1">
      <alignment horizontal="right" wrapText="1"/>
    </xf>
    <xf numFmtId="1" fontId="5" fillId="0" borderId="1" xfId="0" applyNumberFormat="1" applyFont="1" applyBorder="1" applyAlignment="1">
      <alignment horizontal="right" vertical="center" wrapText="1"/>
    </xf>
    <xf numFmtId="0" fontId="5" fillId="0" borderId="1" xfId="0" applyFont="1" applyBorder="1" applyAlignment="1">
      <alignment horizontal="right" vertical="center" wrapText="1"/>
    </xf>
    <xf numFmtId="9" fontId="5" fillId="0" borderId="1" xfId="0" applyNumberFormat="1" applyFont="1" applyBorder="1" applyAlignment="1">
      <alignment horizontal="right" vertical="center" wrapText="1"/>
    </xf>
    <xf numFmtId="164" fontId="5" fillId="0" borderId="1" xfId="1" applyNumberFormat="1" applyFont="1" applyBorder="1" applyAlignment="1">
      <alignment horizontal="right" vertical="center" wrapText="1"/>
    </xf>
    <xf numFmtId="164" fontId="5" fillId="0" borderId="1" xfId="0" applyNumberFormat="1" applyFont="1" applyBorder="1" applyAlignment="1">
      <alignment horizontal="right" vertical="center" wrapText="1"/>
    </xf>
    <xf numFmtId="9" fontId="5" fillId="0" borderId="1" xfId="1" applyFont="1" applyBorder="1" applyAlignment="1">
      <alignment horizontal="right" vertical="center" wrapText="1"/>
    </xf>
    <xf numFmtId="10" fontId="5" fillId="0" borderId="1" xfId="0" applyNumberFormat="1" applyFont="1" applyBorder="1" applyAlignment="1">
      <alignment horizontal="right" vertical="center" wrapText="1"/>
    </xf>
    <xf numFmtId="10" fontId="7" fillId="3" borderId="1" xfId="0" applyNumberFormat="1" applyFont="1" applyFill="1" applyBorder="1" applyAlignment="1">
      <alignment horizontal="right" wrapText="1"/>
    </xf>
    <xf numFmtId="10" fontId="9" fillId="2" borderId="1" xfId="0" applyNumberFormat="1" applyFont="1" applyFill="1" applyBorder="1" applyAlignment="1">
      <alignment horizontal="right" wrapText="1"/>
    </xf>
    <xf numFmtId="10" fontId="5" fillId="0" borderId="1" xfId="1" applyNumberFormat="1" applyFont="1" applyBorder="1" applyAlignment="1">
      <alignment horizontal="right" vertical="center" wrapText="1"/>
    </xf>
    <xf numFmtId="0" fontId="17" fillId="0" borderId="1" xfId="0" applyFont="1" applyBorder="1" applyAlignment="1">
      <alignment vertical="center" wrapText="1"/>
    </xf>
    <xf numFmtId="164" fontId="1" fillId="0" borderId="1" xfId="0" applyNumberFormat="1" applyFont="1" applyBorder="1" applyAlignment="1">
      <alignment horizontal="right" vertical="center" wrapText="1"/>
    </xf>
    <xf numFmtId="165" fontId="5" fillId="0" borderId="1" xfId="0" applyNumberFormat="1" applyFont="1" applyBorder="1" applyAlignment="1">
      <alignment horizontal="right" vertical="center" wrapText="1"/>
    </xf>
    <xf numFmtId="1" fontId="1" fillId="2" borderId="1" xfId="0" applyNumberFormat="1" applyFont="1" applyFill="1" applyBorder="1" applyAlignment="1">
      <alignment horizontal="justify" vertical="center" wrapText="1"/>
    </xf>
    <xf numFmtId="1" fontId="1" fillId="2" borderId="1" xfId="2" applyNumberFormat="1" applyFont="1" applyFill="1" applyBorder="1" applyAlignment="1">
      <alignment horizontal="justify" vertical="center" wrapText="1"/>
    </xf>
    <xf numFmtId="10" fontId="1" fillId="9" borderId="1" xfId="0" applyNumberFormat="1" applyFont="1" applyFill="1" applyBorder="1" applyAlignment="1">
      <alignment horizontal="right" vertical="center" wrapText="1"/>
    </xf>
    <xf numFmtId="0" fontId="16" fillId="0" borderId="0" xfId="0" applyFont="1" applyAlignment="1">
      <alignment vertical="center" wrapText="1"/>
    </xf>
    <xf numFmtId="10" fontId="5" fillId="9" borderId="1" xfId="1" applyNumberFormat="1" applyFont="1" applyFill="1" applyBorder="1" applyAlignment="1">
      <alignment horizontal="right" vertical="center" wrapText="1"/>
    </xf>
    <xf numFmtId="0" fontId="17" fillId="0" borderId="2" xfId="0" applyFont="1" applyBorder="1" applyAlignment="1">
      <alignment vertical="center" wrapText="1"/>
    </xf>
    <xf numFmtId="164" fontId="7" fillId="3" borderId="1" xfId="1" applyNumberFormat="1" applyFont="1" applyFill="1" applyBorder="1" applyAlignment="1">
      <alignment horizontal="right" wrapText="1"/>
    </xf>
    <xf numFmtId="2" fontId="5" fillId="9" borderId="1" xfId="0" applyNumberFormat="1" applyFont="1" applyFill="1" applyBorder="1" applyAlignment="1">
      <alignment horizontal="right" vertical="center" wrapText="1"/>
    </xf>
    <xf numFmtId="2" fontId="5" fillId="0" borderId="1" xfId="0" applyNumberFormat="1" applyFont="1" applyBorder="1" applyAlignment="1">
      <alignment horizontal="right" vertical="center" wrapText="1"/>
    </xf>
    <xf numFmtId="0" fontId="1" fillId="9" borderId="13" xfId="0" applyFont="1" applyFill="1" applyBorder="1" applyAlignment="1">
      <alignment horizontal="center" vertical="center" wrapText="1"/>
    </xf>
    <xf numFmtId="0" fontId="1" fillId="9" borderId="11" xfId="0" applyFont="1" applyFill="1" applyBorder="1" applyAlignment="1">
      <alignment horizontal="center" vertical="center" wrapText="1"/>
    </xf>
    <xf numFmtId="0" fontId="20" fillId="0" borderId="1" xfId="0" applyFont="1" applyBorder="1" applyAlignment="1">
      <alignment wrapText="1"/>
    </xf>
    <xf numFmtId="2" fontId="1" fillId="0" borderId="1" xfId="0" applyNumberFormat="1" applyFont="1" applyBorder="1" applyAlignment="1">
      <alignment horizontal="right" vertical="center"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9"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2" fillId="9" borderId="5"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1" fillId="9" borderId="1" xfId="0" applyFont="1" applyFill="1" applyBorder="1" applyAlignment="1">
      <alignment horizontal="left" vertical="center" wrapText="1"/>
    </xf>
    <xf numFmtId="0" fontId="1" fillId="9" borderId="11" xfId="0" applyFont="1" applyFill="1" applyBorder="1" applyAlignment="1">
      <alignment horizontal="left" vertical="center" wrapText="1"/>
    </xf>
    <xf numFmtId="0" fontId="1" fillId="9" borderId="13" xfId="0" applyFont="1" applyFill="1" applyBorder="1" applyAlignment="1">
      <alignment horizontal="left"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 fillId="9" borderId="1" xfId="0" applyFont="1" applyFill="1" applyBorder="1" applyAlignment="1">
      <alignment horizontal="justify" vertical="center" wrapText="1"/>
    </xf>
    <xf numFmtId="0" fontId="18" fillId="9" borderId="2" xfId="0" applyFont="1" applyFill="1" applyBorder="1" applyAlignment="1">
      <alignment horizontal="left" vertical="center" wrapText="1"/>
    </xf>
    <xf numFmtId="0" fontId="1" fillId="9" borderId="4" xfId="0" applyFont="1" applyFill="1" applyBorder="1" applyAlignment="1">
      <alignment horizontal="left" vertical="center" wrapText="1"/>
    </xf>
    <xf numFmtId="0" fontId="1" fillId="9" borderId="3" xfId="0" applyFont="1" applyFill="1" applyBorder="1" applyAlignment="1">
      <alignment horizontal="left" vertical="center" wrapText="1"/>
    </xf>
  </cellXfs>
  <cellStyles count="4">
    <cellStyle name="Millares" xfId="3" builtinId="3"/>
    <cellStyle name="Millares [0]" xfId="2" builtinId="6"/>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2</xdr:col>
      <xdr:colOff>298986</xdr:colOff>
      <xdr:row>0</xdr:row>
      <xdr:rowOff>742950</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9050"/>
          <a:ext cx="2374900" cy="7239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40"/>
  <sheetViews>
    <sheetView tabSelected="1" topLeftCell="A16" zoomScaleNormal="100" workbookViewId="0">
      <pane xSplit="1" ySplit="1" topLeftCell="AJ17" activePane="bottomRight" state="frozen"/>
      <selection activeCell="A16" sqref="A16"/>
      <selection pane="topRight" activeCell="B16" sqref="B16"/>
      <selection pane="bottomLeft" activeCell="A17" sqref="A17"/>
      <selection pane="bottomRight" activeCell="B17" sqref="B17"/>
    </sheetView>
  </sheetViews>
  <sheetFormatPr baseColWidth="10" defaultColWidth="10.85546875" defaultRowHeight="15"/>
  <cols>
    <col min="1" max="1" width="4.140625" style="1" customWidth="1"/>
    <col min="2" max="2" width="25.5703125" style="1" customWidth="1"/>
    <col min="3" max="3" width="13.85546875" style="1" customWidth="1"/>
    <col min="4" max="4" width="8.140625" style="1" customWidth="1"/>
    <col min="5" max="5" width="44.28515625" style="1" bestFit="1" customWidth="1"/>
    <col min="6" max="6" width="10.85546875" style="1" customWidth="1"/>
    <col min="7" max="7" width="24.42578125" style="1" customWidth="1"/>
    <col min="8" max="8" width="27.28515625" style="1" customWidth="1"/>
    <col min="9" max="9" width="11.5703125" style="1" customWidth="1"/>
    <col min="10" max="10" width="18.42578125" style="1" customWidth="1"/>
    <col min="11" max="11" width="18.140625" style="1" customWidth="1"/>
    <col min="12" max="15" width="7.28515625" style="1" customWidth="1"/>
    <col min="16" max="16" width="22.5703125" style="1" customWidth="1"/>
    <col min="17" max="17" width="17.85546875" style="1" customWidth="1"/>
    <col min="18" max="18" width="19.7109375" style="1" customWidth="1"/>
    <col min="19" max="19" width="21.7109375" style="1" customWidth="1"/>
    <col min="20" max="21" width="25.42578125" style="1" customWidth="1"/>
    <col min="22" max="24" width="16.5703125" style="1" customWidth="1"/>
    <col min="25" max="25" width="40.28515625" style="1" customWidth="1"/>
    <col min="26" max="29" width="16.5703125" style="1" customWidth="1"/>
    <col min="30" max="30" width="33.42578125" style="1" customWidth="1"/>
    <col min="31" max="34" width="16.5703125" style="1" customWidth="1"/>
    <col min="35" max="35" width="43.7109375" style="1" customWidth="1"/>
    <col min="36" max="36" width="16.5703125" style="1" customWidth="1"/>
    <col min="37" max="38" width="22" style="1" customWidth="1"/>
    <col min="39" max="39" width="16.5703125" style="1" customWidth="1"/>
    <col min="40" max="40" width="34.85546875" style="1" customWidth="1"/>
    <col min="41" max="43" width="16.5703125" style="1" customWidth="1"/>
    <col min="44" max="44" width="21.5703125" style="1" customWidth="1"/>
    <col min="45" max="45" width="39.42578125" style="1" customWidth="1"/>
    <col min="46" max="16384" width="10.85546875" style="1"/>
  </cols>
  <sheetData>
    <row r="1" spans="1:45" s="34" customFormat="1" ht="70.5" customHeight="1">
      <c r="A1" s="118" t="s">
        <v>0</v>
      </c>
      <c r="B1" s="119"/>
      <c r="C1" s="119"/>
      <c r="D1" s="119"/>
      <c r="E1" s="119"/>
      <c r="F1" s="119"/>
      <c r="G1" s="119"/>
      <c r="H1" s="119"/>
      <c r="I1" s="119"/>
      <c r="J1" s="119"/>
      <c r="K1" s="119"/>
      <c r="L1" s="120" t="s">
        <v>1</v>
      </c>
      <c r="M1" s="120"/>
      <c r="N1" s="120"/>
      <c r="O1" s="120"/>
      <c r="P1" s="120"/>
    </row>
    <row r="2" spans="1:45" s="36" customFormat="1" ht="23.45" customHeight="1">
      <c r="A2" s="122" t="s">
        <v>2</v>
      </c>
      <c r="B2" s="123"/>
      <c r="C2" s="123"/>
      <c r="D2" s="123"/>
      <c r="E2" s="123"/>
      <c r="F2" s="123"/>
      <c r="G2" s="123"/>
      <c r="H2" s="123"/>
      <c r="I2" s="123"/>
      <c r="J2" s="123"/>
      <c r="K2" s="123"/>
      <c r="L2" s="35"/>
      <c r="M2" s="35"/>
      <c r="N2" s="35"/>
      <c r="O2" s="35"/>
      <c r="P2" s="35"/>
    </row>
    <row r="3" spans="1:45" s="34" customFormat="1"/>
    <row r="4" spans="1:45" s="34" customFormat="1" ht="29.1" customHeight="1">
      <c r="F4" s="127" t="s">
        <v>3</v>
      </c>
      <c r="G4" s="128"/>
      <c r="H4" s="128"/>
      <c r="I4" s="128"/>
      <c r="J4" s="128"/>
      <c r="K4" s="129"/>
    </row>
    <row r="5" spans="1:45" s="34" customFormat="1" ht="15" customHeight="1">
      <c r="F5" s="2" t="s">
        <v>4</v>
      </c>
      <c r="G5" s="2" t="s">
        <v>5</v>
      </c>
      <c r="H5" s="127" t="s">
        <v>6</v>
      </c>
      <c r="I5" s="128"/>
      <c r="J5" s="128"/>
      <c r="K5" s="129"/>
    </row>
    <row r="6" spans="1:45" s="34" customFormat="1">
      <c r="F6" s="33">
        <v>1</v>
      </c>
      <c r="G6" s="33" t="s">
        <v>7</v>
      </c>
      <c r="H6" s="130" t="s">
        <v>8</v>
      </c>
      <c r="I6" s="130"/>
      <c r="J6" s="130"/>
      <c r="K6" s="130"/>
    </row>
    <row r="7" spans="1:45" s="34" customFormat="1" ht="47.25" customHeight="1">
      <c r="F7" s="33">
        <v>2</v>
      </c>
      <c r="G7" s="33" t="s">
        <v>9</v>
      </c>
      <c r="H7" s="130" t="s">
        <v>10</v>
      </c>
      <c r="I7" s="130"/>
      <c r="J7" s="130"/>
      <c r="K7" s="130"/>
    </row>
    <row r="8" spans="1:45" s="34" customFormat="1" ht="68.25" customHeight="1">
      <c r="F8" s="33">
        <v>3</v>
      </c>
      <c r="G8" s="33" t="s">
        <v>11</v>
      </c>
      <c r="H8" s="130" t="s">
        <v>12</v>
      </c>
      <c r="I8" s="130"/>
      <c r="J8" s="130"/>
      <c r="K8" s="130"/>
    </row>
    <row r="9" spans="1:45" s="34" customFormat="1" ht="72" customHeight="1">
      <c r="F9" s="33">
        <v>4</v>
      </c>
      <c r="G9" s="33" t="s">
        <v>13</v>
      </c>
      <c r="H9" s="131" t="s">
        <v>14</v>
      </c>
      <c r="I9" s="132"/>
      <c r="J9" s="132"/>
      <c r="K9" s="133"/>
    </row>
    <row r="10" spans="1:45" s="34" customFormat="1" ht="59.25" customHeight="1">
      <c r="F10" s="33">
        <v>5</v>
      </c>
      <c r="G10" s="33" t="s">
        <v>15</v>
      </c>
      <c r="H10" s="124" t="s">
        <v>16</v>
      </c>
      <c r="I10" s="124"/>
      <c r="J10" s="124"/>
      <c r="K10" s="124"/>
    </row>
    <row r="11" spans="1:45" s="34" customFormat="1" ht="59.25" customHeight="1">
      <c r="F11" s="84">
        <v>6</v>
      </c>
      <c r="G11" s="84" t="s">
        <v>17</v>
      </c>
      <c r="H11" s="125" t="s">
        <v>18</v>
      </c>
      <c r="I11" s="125"/>
      <c r="J11" s="125"/>
      <c r="K11" s="125"/>
    </row>
    <row r="12" spans="1:45" s="34" customFormat="1" ht="59.25" customHeight="1">
      <c r="F12" s="83">
        <v>7</v>
      </c>
      <c r="G12" s="83" t="s">
        <v>19</v>
      </c>
      <c r="H12" s="126" t="s">
        <v>338</v>
      </c>
      <c r="I12" s="126"/>
      <c r="J12" s="126"/>
      <c r="K12" s="126"/>
    </row>
    <row r="13" spans="1:45" s="34" customFormat="1"/>
    <row r="14" spans="1:45" ht="14.45" customHeight="1">
      <c r="A14" s="117" t="s">
        <v>20</v>
      </c>
      <c r="B14" s="117"/>
      <c r="C14" s="117" t="s">
        <v>21</v>
      </c>
      <c r="D14" s="117" t="s">
        <v>22</v>
      </c>
      <c r="E14" s="117"/>
      <c r="F14" s="117"/>
      <c r="G14" s="121" t="s">
        <v>23</v>
      </c>
      <c r="H14" s="121"/>
      <c r="I14" s="121"/>
      <c r="J14" s="121"/>
      <c r="K14" s="121"/>
      <c r="L14" s="121"/>
      <c r="M14" s="121"/>
      <c r="N14" s="121"/>
      <c r="O14" s="121"/>
      <c r="P14" s="121"/>
      <c r="Q14" s="121"/>
      <c r="R14" s="117" t="s">
        <v>24</v>
      </c>
      <c r="S14" s="117"/>
      <c r="T14" s="117"/>
      <c r="U14" s="117"/>
      <c r="V14" s="87" t="s">
        <v>25</v>
      </c>
      <c r="W14" s="88"/>
      <c r="X14" s="88"/>
      <c r="Y14" s="88"/>
      <c r="Z14" s="89"/>
      <c r="AA14" s="93" t="s">
        <v>26</v>
      </c>
      <c r="AB14" s="94"/>
      <c r="AC14" s="94"/>
      <c r="AD14" s="94"/>
      <c r="AE14" s="95"/>
      <c r="AF14" s="99" t="s">
        <v>27</v>
      </c>
      <c r="AG14" s="100"/>
      <c r="AH14" s="100"/>
      <c r="AI14" s="100"/>
      <c r="AJ14" s="101"/>
      <c r="AK14" s="105" t="s">
        <v>28</v>
      </c>
      <c r="AL14" s="106"/>
      <c r="AM14" s="106"/>
      <c r="AN14" s="106"/>
      <c r="AO14" s="107"/>
      <c r="AP14" s="111" t="s">
        <v>29</v>
      </c>
      <c r="AQ14" s="112"/>
      <c r="AR14" s="112"/>
      <c r="AS14" s="113"/>
    </row>
    <row r="15" spans="1:45" ht="14.45" customHeight="1">
      <c r="A15" s="117"/>
      <c r="B15" s="117"/>
      <c r="C15" s="117"/>
      <c r="D15" s="117"/>
      <c r="E15" s="117"/>
      <c r="F15" s="117"/>
      <c r="G15" s="121"/>
      <c r="H15" s="121"/>
      <c r="I15" s="121"/>
      <c r="J15" s="121"/>
      <c r="K15" s="121"/>
      <c r="L15" s="121"/>
      <c r="M15" s="121"/>
      <c r="N15" s="121"/>
      <c r="O15" s="121"/>
      <c r="P15" s="121"/>
      <c r="Q15" s="121"/>
      <c r="R15" s="117"/>
      <c r="S15" s="117"/>
      <c r="T15" s="117"/>
      <c r="U15" s="117"/>
      <c r="V15" s="90"/>
      <c r="W15" s="91"/>
      <c r="X15" s="91"/>
      <c r="Y15" s="91"/>
      <c r="Z15" s="92"/>
      <c r="AA15" s="96"/>
      <c r="AB15" s="97"/>
      <c r="AC15" s="97"/>
      <c r="AD15" s="97"/>
      <c r="AE15" s="98"/>
      <c r="AF15" s="102"/>
      <c r="AG15" s="103"/>
      <c r="AH15" s="103"/>
      <c r="AI15" s="103"/>
      <c r="AJ15" s="104"/>
      <c r="AK15" s="108"/>
      <c r="AL15" s="109"/>
      <c r="AM15" s="109"/>
      <c r="AN15" s="109"/>
      <c r="AO15" s="110"/>
      <c r="AP15" s="114"/>
      <c r="AQ15" s="115"/>
      <c r="AR15" s="115"/>
      <c r="AS15" s="116"/>
    </row>
    <row r="16" spans="1:45" ht="45">
      <c r="A16" s="2" t="s">
        <v>30</v>
      </c>
      <c r="B16" s="2" t="s">
        <v>31</v>
      </c>
      <c r="C16" s="117"/>
      <c r="D16" s="2" t="s">
        <v>32</v>
      </c>
      <c r="E16" s="2" t="s">
        <v>33</v>
      </c>
      <c r="F16" s="2" t="s">
        <v>34</v>
      </c>
      <c r="G16" s="18" t="s">
        <v>35</v>
      </c>
      <c r="H16" s="18" t="s">
        <v>36</v>
      </c>
      <c r="I16" s="18" t="s">
        <v>37</v>
      </c>
      <c r="J16" s="18" t="s">
        <v>38</v>
      </c>
      <c r="K16" s="18" t="s">
        <v>39</v>
      </c>
      <c r="L16" s="18" t="s">
        <v>40</v>
      </c>
      <c r="M16" s="18" t="s">
        <v>41</v>
      </c>
      <c r="N16" s="18" t="s">
        <v>42</v>
      </c>
      <c r="O16" s="18" t="s">
        <v>43</v>
      </c>
      <c r="P16" s="18" t="s">
        <v>44</v>
      </c>
      <c r="Q16" s="18" t="s">
        <v>45</v>
      </c>
      <c r="R16" s="2" t="s">
        <v>46</v>
      </c>
      <c r="S16" s="2" t="s">
        <v>47</v>
      </c>
      <c r="T16" s="2" t="s">
        <v>48</v>
      </c>
      <c r="U16" s="2" t="s">
        <v>49</v>
      </c>
      <c r="V16" s="3" t="s">
        <v>50</v>
      </c>
      <c r="W16" s="3" t="s">
        <v>51</v>
      </c>
      <c r="X16" s="3" t="s">
        <v>52</v>
      </c>
      <c r="Y16" s="3" t="s">
        <v>53</v>
      </c>
      <c r="Z16" s="3" t="s">
        <v>54</v>
      </c>
      <c r="AA16" s="21" t="s">
        <v>50</v>
      </c>
      <c r="AB16" s="21" t="s">
        <v>51</v>
      </c>
      <c r="AC16" s="21" t="s">
        <v>52</v>
      </c>
      <c r="AD16" s="21" t="s">
        <v>53</v>
      </c>
      <c r="AE16" s="21" t="s">
        <v>54</v>
      </c>
      <c r="AF16" s="22" t="s">
        <v>50</v>
      </c>
      <c r="AG16" s="22" t="s">
        <v>51</v>
      </c>
      <c r="AH16" s="22" t="s">
        <v>52</v>
      </c>
      <c r="AI16" s="22" t="s">
        <v>53</v>
      </c>
      <c r="AJ16" s="22" t="s">
        <v>54</v>
      </c>
      <c r="AK16" s="23" t="s">
        <v>50</v>
      </c>
      <c r="AL16" s="23" t="s">
        <v>51</v>
      </c>
      <c r="AM16" s="23" t="s">
        <v>52</v>
      </c>
      <c r="AN16" s="23" t="s">
        <v>53</v>
      </c>
      <c r="AO16" s="23" t="s">
        <v>54</v>
      </c>
      <c r="AP16" s="4" t="s">
        <v>50</v>
      </c>
      <c r="AQ16" s="4" t="s">
        <v>51</v>
      </c>
      <c r="AR16" s="4" t="s">
        <v>52</v>
      </c>
      <c r="AS16" s="4" t="s">
        <v>53</v>
      </c>
    </row>
    <row r="17" spans="1:45" s="28" customFormat="1" ht="150">
      <c r="A17" s="20">
        <v>4</v>
      </c>
      <c r="B17" s="19" t="s">
        <v>55</v>
      </c>
      <c r="C17" s="19" t="s">
        <v>56</v>
      </c>
      <c r="D17" s="24" t="s">
        <v>57</v>
      </c>
      <c r="E17" s="19" t="s">
        <v>58</v>
      </c>
      <c r="F17" s="19" t="s">
        <v>59</v>
      </c>
      <c r="G17" s="19" t="s">
        <v>60</v>
      </c>
      <c r="H17" s="19" t="s">
        <v>61</v>
      </c>
      <c r="I17" s="29" t="s">
        <v>62</v>
      </c>
      <c r="J17" s="19" t="s">
        <v>63</v>
      </c>
      <c r="K17" s="19" t="s">
        <v>64</v>
      </c>
      <c r="L17" s="30">
        <v>0</v>
      </c>
      <c r="M17" s="30">
        <v>0.1</v>
      </c>
      <c r="N17" s="30">
        <v>0.2</v>
      </c>
      <c r="O17" s="30">
        <v>0.4</v>
      </c>
      <c r="P17" s="30">
        <f t="shared" ref="P17:P23" si="0">O17</f>
        <v>0.4</v>
      </c>
      <c r="Q17" s="19" t="s">
        <v>65</v>
      </c>
      <c r="R17" s="19" t="s">
        <v>66</v>
      </c>
      <c r="S17" s="19" t="s">
        <v>67</v>
      </c>
      <c r="T17" s="19" t="s">
        <v>68</v>
      </c>
      <c r="U17" s="19" t="s">
        <v>69</v>
      </c>
      <c r="V17" s="54">
        <f t="shared" ref="V17:V30" si="1">L17</f>
        <v>0</v>
      </c>
      <c r="W17" s="56">
        <v>0</v>
      </c>
      <c r="X17" s="56">
        <f>IFERROR(IF(W17/V17&gt;100%,100,W17/V17),0)</f>
        <v>0</v>
      </c>
      <c r="Y17" s="19" t="s">
        <v>70</v>
      </c>
      <c r="Z17" s="77" t="s">
        <v>71</v>
      </c>
      <c r="AA17" s="54">
        <f t="shared" ref="AA17:AA30" si="2">M17</f>
        <v>0.1</v>
      </c>
      <c r="AB17" s="56">
        <v>2.8000000000000001E-2</v>
      </c>
      <c r="AC17" s="56">
        <f>IFERROR(IF(AB17/AA17&gt;100%,100%,AB17/AA17),0)</f>
        <v>0.27999999999999997</v>
      </c>
      <c r="AD17" s="19" t="s">
        <v>72</v>
      </c>
      <c r="AE17" s="19" t="s">
        <v>73</v>
      </c>
      <c r="AF17" s="54">
        <f t="shared" ref="AF17:AF30" si="3">N17</f>
        <v>0.2</v>
      </c>
      <c r="AG17" s="56">
        <v>6.5000000000000002E-2</v>
      </c>
      <c r="AH17" s="56">
        <f>IFERROR(IF(AG17/AF17&gt;100%,100%,AG17/AF17),0)</f>
        <v>0.32500000000000001</v>
      </c>
      <c r="AI17" s="19" t="s">
        <v>74</v>
      </c>
      <c r="AJ17" s="19" t="s">
        <v>75</v>
      </c>
      <c r="AK17" s="54">
        <f t="shared" ref="AK17:AK30" si="4">O17</f>
        <v>0.4</v>
      </c>
      <c r="AL17" s="56">
        <v>8.6599999999999996E-2</v>
      </c>
      <c r="AM17" s="56">
        <f>IFERROR(IF(AL17/AK17&gt;100%,100%,AL17/AK17),0)</f>
        <v>0.21649999999999997</v>
      </c>
      <c r="AN17" s="19" t="s">
        <v>76</v>
      </c>
      <c r="AO17" s="19" t="s">
        <v>77</v>
      </c>
      <c r="AP17" s="54">
        <f t="shared" ref="AP17:AP30" si="5">P17</f>
        <v>0.4</v>
      </c>
      <c r="AQ17" s="72">
        <f>IFERROR(MAX(W17,AB17,AG17,AL17),0)</f>
        <v>8.6599999999999996E-2</v>
      </c>
      <c r="AR17" s="56">
        <f>IFERROR(IF(AQ17/AP17&gt;100%,100%,AQ17/AP17),0)</f>
        <v>0.21649999999999997</v>
      </c>
      <c r="AS17" s="19" t="s">
        <v>78</v>
      </c>
    </row>
    <row r="18" spans="1:45" s="28" customFormat="1" ht="90">
      <c r="A18" s="20">
        <v>3</v>
      </c>
      <c r="B18" s="19" t="s">
        <v>79</v>
      </c>
      <c r="C18" s="19" t="s">
        <v>80</v>
      </c>
      <c r="D18" s="24" t="s">
        <v>81</v>
      </c>
      <c r="E18" s="19" t="s">
        <v>82</v>
      </c>
      <c r="F18" s="19" t="s">
        <v>59</v>
      </c>
      <c r="G18" s="19" t="s">
        <v>83</v>
      </c>
      <c r="H18" s="19" t="s">
        <v>84</v>
      </c>
      <c r="I18" s="19" t="s">
        <v>85</v>
      </c>
      <c r="J18" s="19" t="s">
        <v>63</v>
      </c>
      <c r="K18" s="19" t="s">
        <v>64</v>
      </c>
      <c r="L18" s="30">
        <v>0.12</v>
      </c>
      <c r="M18" s="30">
        <v>0.25</v>
      </c>
      <c r="N18" s="30">
        <v>0.51</v>
      </c>
      <c r="O18" s="30">
        <v>0.68</v>
      </c>
      <c r="P18" s="30">
        <f t="shared" si="0"/>
        <v>0.68</v>
      </c>
      <c r="Q18" s="19" t="s">
        <v>65</v>
      </c>
      <c r="R18" s="19" t="s">
        <v>86</v>
      </c>
      <c r="S18" s="19" t="s">
        <v>87</v>
      </c>
      <c r="T18" s="19" t="s">
        <v>88</v>
      </c>
      <c r="U18" s="19" t="s">
        <v>69</v>
      </c>
      <c r="V18" s="54">
        <f t="shared" si="1"/>
        <v>0.12</v>
      </c>
      <c r="W18" s="56">
        <v>0.22919999999999999</v>
      </c>
      <c r="X18" s="76">
        <f>IFERROR(IF(W18/V18&gt;100%,100%,W18/V18),0)</f>
        <v>1</v>
      </c>
      <c r="Y18" s="19" t="s">
        <v>89</v>
      </c>
      <c r="Z18" s="19" t="s">
        <v>90</v>
      </c>
      <c r="AA18" s="54">
        <f t="shared" si="2"/>
        <v>0.25</v>
      </c>
      <c r="AB18" s="56">
        <v>0.37509999999999999</v>
      </c>
      <c r="AC18" s="56">
        <f t="shared" ref="AC18:AC29" si="6">IFERROR(IF(AB18/AA18&gt;100%,100%,AB18/AA18),0)</f>
        <v>1</v>
      </c>
      <c r="AD18" s="19" t="s">
        <v>91</v>
      </c>
      <c r="AE18" s="19" t="s">
        <v>73</v>
      </c>
      <c r="AF18" s="54">
        <f t="shared" si="3"/>
        <v>0.51</v>
      </c>
      <c r="AG18" s="56">
        <v>0.63190000000000002</v>
      </c>
      <c r="AH18" s="56">
        <f t="shared" ref="AH18:AH30" si="7">IFERROR(IF(AG18/AF18&gt;100%,100%,AG18/AF18),0)</f>
        <v>1</v>
      </c>
      <c r="AI18" s="19" t="s">
        <v>92</v>
      </c>
      <c r="AJ18" s="19" t="s">
        <v>93</v>
      </c>
      <c r="AK18" s="54">
        <f t="shared" si="4"/>
        <v>0.68</v>
      </c>
      <c r="AL18" s="56">
        <v>0.87439999999999996</v>
      </c>
      <c r="AM18" s="56">
        <f t="shared" ref="AM18:AM21" si="8">IFERROR(IF(AL18/AK18&gt;100%,100%,AL18/AK18),0)</f>
        <v>1</v>
      </c>
      <c r="AN18" s="19" t="s">
        <v>94</v>
      </c>
      <c r="AO18" s="19" t="s">
        <v>77</v>
      </c>
      <c r="AP18" s="54">
        <f>P18</f>
        <v>0.68</v>
      </c>
      <c r="AQ18" s="72">
        <f>IFERROR(MAX(W18,AB18,AG18,AL18),0)</f>
        <v>0.87439999999999996</v>
      </c>
      <c r="AR18" s="56">
        <f t="shared" ref="AR18:AR29" si="9">IFERROR(IF(AQ18/AP18&gt;100%,100%,AQ18/AP18),0)</f>
        <v>1</v>
      </c>
      <c r="AS18" s="71" t="s">
        <v>95</v>
      </c>
    </row>
    <row r="19" spans="1:45" s="28" customFormat="1" ht="120">
      <c r="A19" s="20">
        <v>3</v>
      </c>
      <c r="B19" s="19" t="s">
        <v>79</v>
      </c>
      <c r="C19" s="19" t="s">
        <v>80</v>
      </c>
      <c r="D19" s="24" t="s">
        <v>96</v>
      </c>
      <c r="E19" s="19" t="s">
        <v>97</v>
      </c>
      <c r="F19" s="19" t="s">
        <v>59</v>
      </c>
      <c r="G19" s="19" t="s">
        <v>98</v>
      </c>
      <c r="H19" s="19" t="s">
        <v>99</v>
      </c>
      <c r="I19" s="19" t="s">
        <v>100</v>
      </c>
      <c r="J19" s="19" t="s">
        <v>63</v>
      </c>
      <c r="K19" s="19" t="s">
        <v>64</v>
      </c>
      <c r="L19" s="30">
        <v>0.05</v>
      </c>
      <c r="M19" s="30">
        <v>0.2</v>
      </c>
      <c r="N19" s="30">
        <v>0.48</v>
      </c>
      <c r="O19" s="30">
        <v>0.63</v>
      </c>
      <c r="P19" s="30">
        <f t="shared" si="0"/>
        <v>0.63</v>
      </c>
      <c r="Q19" s="19" t="s">
        <v>65</v>
      </c>
      <c r="R19" s="19" t="s">
        <v>86</v>
      </c>
      <c r="S19" s="19" t="s">
        <v>87</v>
      </c>
      <c r="T19" s="19" t="s">
        <v>88</v>
      </c>
      <c r="U19" s="19" t="s">
        <v>69</v>
      </c>
      <c r="V19" s="54">
        <f t="shared" si="1"/>
        <v>0.05</v>
      </c>
      <c r="W19" s="56">
        <v>0.16919999999999999</v>
      </c>
      <c r="X19" s="76">
        <f t="shared" ref="X19:X20" si="10">IFERROR(IF(W19/V19&gt;100%,100%,W19/V19),0)</f>
        <v>1</v>
      </c>
      <c r="Y19" s="19" t="s">
        <v>101</v>
      </c>
      <c r="Z19" s="19" t="s">
        <v>90</v>
      </c>
      <c r="AA19" s="54">
        <f t="shared" si="2"/>
        <v>0.2</v>
      </c>
      <c r="AB19" s="56">
        <v>0.22989999999999999</v>
      </c>
      <c r="AC19" s="56">
        <f t="shared" si="6"/>
        <v>1</v>
      </c>
      <c r="AD19" s="19" t="s">
        <v>91</v>
      </c>
      <c r="AE19" s="19" t="s">
        <v>73</v>
      </c>
      <c r="AF19" s="54">
        <f t="shared" si="3"/>
        <v>0.48</v>
      </c>
      <c r="AG19" s="56">
        <v>0.33139999999999997</v>
      </c>
      <c r="AH19" s="56">
        <f t="shared" si="7"/>
        <v>0.69041666666666668</v>
      </c>
      <c r="AI19" s="19" t="s">
        <v>102</v>
      </c>
      <c r="AJ19" s="19" t="s">
        <v>93</v>
      </c>
      <c r="AK19" s="54">
        <f t="shared" si="4"/>
        <v>0.63</v>
      </c>
      <c r="AL19" s="56">
        <v>0.41689999999999999</v>
      </c>
      <c r="AM19" s="56">
        <f t="shared" si="8"/>
        <v>0.66174603174603175</v>
      </c>
      <c r="AN19" s="19" t="s">
        <v>103</v>
      </c>
      <c r="AO19" s="19" t="s">
        <v>77</v>
      </c>
      <c r="AP19" s="54">
        <f t="shared" si="5"/>
        <v>0.63</v>
      </c>
      <c r="AQ19" s="72">
        <f>IFERROR(MAX(W19,AB19,AG19,AL19),0)</f>
        <v>0.41689999999999999</v>
      </c>
      <c r="AR19" s="56">
        <f t="shared" si="9"/>
        <v>0.66174603174603175</v>
      </c>
      <c r="AS19" s="71" t="s">
        <v>104</v>
      </c>
    </row>
    <row r="20" spans="1:45" s="28" customFormat="1" ht="225">
      <c r="A20" s="20">
        <v>3</v>
      </c>
      <c r="B20" s="19" t="s">
        <v>79</v>
      </c>
      <c r="C20" s="19" t="s">
        <v>80</v>
      </c>
      <c r="D20" s="24" t="s">
        <v>105</v>
      </c>
      <c r="E20" s="19" t="s">
        <v>106</v>
      </c>
      <c r="F20" s="19" t="s">
        <v>59</v>
      </c>
      <c r="G20" s="19" t="s">
        <v>107</v>
      </c>
      <c r="H20" s="19" t="s">
        <v>108</v>
      </c>
      <c r="I20" s="29" t="s">
        <v>109</v>
      </c>
      <c r="J20" s="19" t="s">
        <v>63</v>
      </c>
      <c r="K20" s="19" t="s">
        <v>64</v>
      </c>
      <c r="L20" s="30">
        <v>0.1</v>
      </c>
      <c r="M20" s="30">
        <v>0.35</v>
      </c>
      <c r="N20" s="30">
        <v>0.7</v>
      </c>
      <c r="O20" s="30">
        <v>0.97</v>
      </c>
      <c r="P20" s="30">
        <f t="shared" si="0"/>
        <v>0.97</v>
      </c>
      <c r="Q20" s="19" t="s">
        <v>65</v>
      </c>
      <c r="R20" s="19" t="s">
        <v>86</v>
      </c>
      <c r="S20" s="19" t="s">
        <v>87</v>
      </c>
      <c r="T20" s="19" t="s">
        <v>88</v>
      </c>
      <c r="U20" s="19" t="s">
        <v>69</v>
      </c>
      <c r="V20" s="54">
        <f t="shared" si="1"/>
        <v>0.1</v>
      </c>
      <c r="W20" s="56">
        <v>0.11600000000000001</v>
      </c>
      <c r="X20" s="76">
        <f t="shared" si="10"/>
        <v>1</v>
      </c>
      <c r="Y20" s="19" t="s">
        <v>110</v>
      </c>
      <c r="Z20" s="19" t="s">
        <v>90</v>
      </c>
      <c r="AA20" s="54">
        <f t="shared" si="2"/>
        <v>0.35</v>
      </c>
      <c r="AB20" s="56">
        <v>0.25009999999999999</v>
      </c>
      <c r="AC20" s="56">
        <f t="shared" si="6"/>
        <v>0.71457142857142864</v>
      </c>
      <c r="AD20" s="19" t="s">
        <v>111</v>
      </c>
      <c r="AE20" s="19" t="s">
        <v>73</v>
      </c>
      <c r="AF20" s="54">
        <f t="shared" si="3"/>
        <v>0.7</v>
      </c>
      <c r="AG20" s="57">
        <v>0.55000000000000004</v>
      </c>
      <c r="AH20" s="56">
        <f t="shared" si="7"/>
        <v>0.78571428571428581</v>
      </c>
      <c r="AI20" s="19" t="s">
        <v>112</v>
      </c>
      <c r="AJ20" s="19" t="s">
        <v>113</v>
      </c>
      <c r="AK20" s="54">
        <f t="shared" si="4"/>
        <v>0.97</v>
      </c>
      <c r="AL20" s="56">
        <v>0.99619999999999997</v>
      </c>
      <c r="AM20" s="56">
        <f>IFERROR(IF(AL20/AK20&gt;100%,100%,AL20/AK20),0)</f>
        <v>1</v>
      </c>
      <c r="AN20" s="19" t="s">
        <v>114</v>
      </c>
      <c r="AO20" s="19" t="s">
        <v>77</v>
      </c>
      <c r="AP20" s="54">
        <f t="shared" si="5"/>
        <v>0.97</v>
      </c>
      <c r="AQ20" s="72">
        <f>IFERROR(MAX(W20,AB20,AG20,AL20),0)</f>
        <v>0.99619999999999997</v>
      </c>
      <c r="AR20" s="56">
        <f t="shared" si="9"/>
        <v>1</v>
      </c>
      <c r="AS20" s="71" t="s">
        <v>95</v>
      </c>
    </row>
    <row r="21" spans="1:45" s="28" customFormat="1" ht="210">
      <c r="A21" s="20">
        <v>3</v>
      </c>
      <c r="B21" s="19" t="s">
        <v>79</v>
      </c>
      <c r="C21" s="19" t="s">
        <v>80</v>
      </c>
      <c r="D21" s="24" t="s">
        <v>115</v>
      </c>
      <c r="E21" s="19" t="s">
        <v>116</v>
      </c>
      <c r="F21" s="19" t="s">
        <v>59</v>
      </c>
      <c r="G21" s="19" t="s">
        <v>117</v>
      </c>
      <c r="H21" s="19" t="s">
        <v>118</v>
      </c>
      <c r="I21" s="29" t="s">
        <v>119</v>
      </c>
      <c r="J21" s="19" t="s">
        <v>63</v>
      </c>
      <c r="K21" s="19" t="s">
        <v>64</v>
      </c>
      <c r="L21" s="30">
        <v>0.05</v>
      </c>
      <c r="M21" s="30">
        <v>0.15</v>
      </c>
      <c r="N21" s="30">
        <v>0.28000000000000003</v>
      </c>
      <c r="O21" s="30">
        <v>0.51</v>
      </c>
      <c r="P21" s="30">
        <f t="shared" si="0"/>
        <v>0.51</v>
      </c>
      <c r="Q21" s="19" t="s">
        <v>65</v>
      </c>
      <c r="R21" s="19" t="s">
        <v>86</v>
      </c>
      <c r="S21" s="19" t="s">
        <v>87</v>
      </c>
      <c r="T21" s="19" t="s">
        <v>88</v>
      </c>
      <c r="U21" s="19" t="s">
        <v>69</v>
      </c>
      <c r="V21" s="54">
        <f t="shared" si="1"/>
        <v>0.05</v>
      </c>
      <c r="W21" s="56">
        <v>2.18E-2</v>
      </c>
      <c r="X21" s="56">
        <f>IFERROR(IF(W21/V21&gt;100%,100%,W21/V21),0)</f>
        <v>0.436</v>
      </c>
      <c r="Y21" s="19" t="s">
        <v>120</v>
      </c>
      <c r="Z21" s="19" t="s">
        <v>90</v>
      </c>
      <c r="AA21" s="54">
        <f t="shared" si="2"/>
        <v>0.15</v>
      </c>
      <c r="AB21" s="56">
        <v>0.15790000000000001</v>
      </c>
      <c r="AC21" s="56">
        <f t="shared" si="6"/>
        <v>1</v>
      </c>
      <c r="AD21" s="19" t="s">
        <v>121</v>
      </c>
      <c r="AE21" s="19" t="s">
        <v>73</v>
      </c>
      <c r="AF21" s="54">
        <f t="shared" si="3"/>
        <v>0.28000000000000003</v>
      </c>
      <c r="AG21" s="57">
        <v>0.33</v>
      </c>
      <c r="AH21" s="56">
        <f t="shared" si="7"/>
        <v>1</v>
      </c>
      <c r="AI21" s="19" t="s">
        <v>122</v>
      </c>
      <c r="AJ21" s="19" t="s">
        <v>123</v>
      </c>
      <c r="AK21" s="54">
        <f t="shared" si="4"/>
        <v>0.51</v>
      </c>
      <c r="AL21" s="56">
        <v>0.51600000000000001</v>
      </c>
      <c r="AM21" s="56">
        <f t="shared" si="8"/>
        <v>1</v>
      </c>
      <c r="AN21" s="19" t="s">
        <v>124</v>
      </c>
      <c r="AO21" s="19" t="s">
        <v>77</v>
      </c>
      <c r="AP21" s="54">
        <f t="shared" si="5"/>
        <v>0.51</v>
      </c>
      <c r="AQ21" s="72">
        <f>IFERROR(MAX(W21,AB21,AG21,AL21),0)</f>
        <v>0.51600000000000001</v>
      </c>
      <c r="AR21" s="56">
        <f t="shared" si="9"/>
        <v>1</v>
      </c>
      <c r="AS21" s="71" t="s">
        <v>125</v>
      </c>
    </row>
    <row r="22" spans="1:45" s="28" customFormat="1" ht="409.5">
      <c r="A22" s="20">
        <v>3</v>
      </c>
      <c r="B22" s="19" t="s">
        <v>79</v>
      </c>
      <c r="C22" s="19" t="s">
        <v>80</v>
      </c>
      <c r="D22" s="24" t="s">
        <v>126</v>
      </c>
      <c r="E22" s="19" t="s">
        <v>127</v>
      </c>
      <c r="F22" s="19" t="s">
        <v>59</v>
      </c>
      <c r="G22" s="19" t="s">
        <v>128</v>
      </c>
      <c r="H22" s="19" t="s">
        <v>129</v>
      </c>
      <c r="I22" s="19" t="s">
        <v>130</v>
      </c>
      <c r="J22" s="19" t="s">
        <v>131</v>
      </c>
      <c r="K22" s="19" t="s">
        <v>64</v>
      </c>
      <c r="L22" s="30">
        <v>0.97</v>
      </c>
      <c r="M22" s="30">
        <v>0.97</v>
      </c>
      <c r="N22" s="30">
        <v>0.97</v>
      </c>
      <c r="O22" s="30">
        <v>0.97</v>
      </c>
      <c r="P22" s="30">
        <f t="shared" si="0"/>
        <v>0.97</v>
      </c>
      <c r="Q22" s="19" t="s">
        <v>65</v>
      </c>
      <c r="R22" s="19" t="s">
        <v>86</v>
      </c>
      <c r="S22" s="19" t="s">
        <v>132</v>
      </c>
      <c r="T22" s="19" t="s">
        <v>88</v>
      </c>
      <c r="U22" s="19" t="s">
        <v>69</v>
      </c>
      <c r="V22" s="54">
        <f t="shared" si="1"/>
        <v>0.97</v>
      </c>
      <c r="W22" s="57">
        <v>0.91</v>
      </c>
      <c r="X22" s="56">
        <f>IFERROR(IF(W22/V22&gt;100%,100%,W22/V22),0)</f>
        <v>0.93814432989690733</v>
      </c>
      <c r="Y22" s="19" t="s">
        <v>120</v>
      </c>
      <c r="Z22" s="19" t="s">
        <v>90</v>
      </c>
      <c r="AA22" s="54">
        <f t="shared" si="2"/>
        <v>0.97</v>
      </c>
      <c r="AB22" s="57">
        <v>1</v>
      </c>
      <c r="AC22" s="56">
        <f t="shared" si="6"/>
        <v>1</v>
      </c>
      <c r="AD22" s="19" t="s">
        <v>133</v>
      </c>
      <c r="AE22" s="19" t="s">
        <v>73</v>
      </c>
      <c r="AF22" s="54">
        <f t="shared" si="3"/>
        <v>0.97</v>
      </c>
      <c r="AG22" s="57">
        <v>1</v>
      </c>
      <c r="AH22" s="56">
        <f t="shared" si="7"/>
        <v>1</v>
      </c>
      <c r="AI22" s="19" t="s">
        <v>134</v>
      </c>
      <c r="AJ22" s="19" t="s">
        <v>135</v>
      </c>
      <c r="AK22" s="54">
        <f t="shared" si="4"/>
        <v>0.97</v>
      </c>
      <c r="AL22" s="57">
        <v>1</v>
      </c>
      <c r="AM22" s="56">
        <f>IFERROR(IF(AL22/AK22&gt;100%,100%,AL22/AK22),0)</f>
        <v>1</v>
      </c>
      <c r="AN22" s="19" t="s">
        <v>336</v>
      </c>
      <c r="AO22" s="19" t="s">
        <v>337</v>
      </c>
      <c r="AP22" s="54">
        <f t="shared" si="5"/>
        <v>0.97</v>
      </c>
      <c r="AQ22" s="72">
        <f>IFERROR(AVERAGE(W22,AB22,AG22,AL22)*1,0)</f>
        <v>0.97750000000000004</v>
      </c>
      <c r="AR22" s="56">
        <f t="shared" si="9"/>
        <v>1</v>
      </c>
      <c r="AS22" s="71" t="s">
        <v>95</v>
      </c>
    </row>
    <row r="23" spans="1:45" s="28" customFormat="1" ht="277.5" customHeight="1">
      <c r="A23" s="20">
        <v>3</v>
      </c>
      <c r="B23" s="19" t="s">
        <v>79</v>
      </c>
      <c r="C23" s="19" t="s">
        <v>80</v>
      </c>
      <c r="D23" s="24" t="s">
        <v>136</v>
      </c>
      <c r="E23" s="19" t="s">
        <v>137</v>
      </c>
      <c r="F23" s="19" t="s">
        <v>138</v>
      </c>
      <c r="G23" s="19" t="s">
        <v>139</v>
      </c>
      <c r="H23" s="19" t="s">
        <v>140</v>
      </c>
      <c r="I23" s="19" t="s">
        <v>141</v>
      </c>
      <c r="J23" s="19" t="s">
        <v>63</v>
      </c>
      <c r="K23" s="19" t="s">
        <v>64</v>
      </c>
      <c r="L23" s="30">
        <v>0.4</v>
      </c>
      <c r="M23" s="30">
        <v>0.7</v>
      </c>
      <c r="N23" s="30">
        <v>0.9</v>
      </c>
      <c r="O23" s="30">
        <v>1</v>
      </c>
      <c r="P23" s="30">
        <f t="shared" si="0"/>
        <v>1</v>
      </c>
      <c r="Q23" s="19" t="s">
        <v>65</v>
      </c>
      <c r="R23" s="19" t="s">
        <v>86</v>
      </c>
      <c r="S23" s="19" t="s">
        <v>132</v>
      </c>
      <c r="T23" s="19" t="s">
        <v>88</v>
      </c>
      <c r="U23" s="19" t="s">
        <v>69</v>
      </c>
      <c r="V23" s="54">
        <f t="shared" si="1"/>
        <v>0.4</v>
      </c>
      <c r="W23" s="57">
        <v>0.41</v>
      </c>
      <c r="X23" s="56">
        <f>IFERROR(IF(W23/V23&gt;100%,100%,W23/V23),0)</f>
        <v>1</v>
      </c>
      <c r="Y23" s="53" t="s">
        <v>142</v>
      </c>
      <c r="Z23" s="19" t="s">
        <v>90</v>
      </c>
      <c r="AA23" s="54">
        <f t="shared" si="2"/>
        <v>0.7</v>
      </c>
      <c r="AB23" s="72">
        <v>0.87</v>
      </c>
      <c r="AC23" s="56">
        <f t="shared" si="6"/>
        <v>1</v>
      </c>
      <c r="AD23" s="19" t="s">
        <v>143</v>
      </c>
      <c r="AE23" s="19" t="s">
        <v>73</v>
      </c>
      <c r="AF23" s="54">
        <f t="shared" si="3"/>
        <v>0.9</v>
      </c>
      <c r="AG23" s="57">
        <v>0.22</v>
      </c>
      <c r="AH23" s="56">
        <f t="shared" si="7"/>
        <v>0.24444444444444444</v>
      </c>
      <c r="AI23" s="19" t="s">
        <v>144</v>
      </c>
      <c r="AJ23" s="19" t="s">
        <v>145</v>
      </c>
      <c r="AK23" s="54">
        <f t="shared" si="4"/>
        <v>1</v>
      </c>
      <c r="AL23" s="57">
        <v>1</v>
      </c>
      <c r="AM23" s="56">
        <f>IFERROR(IF(AL23/AK23&gt;100%,100%,AL23/AK23),0)</f>
        <v>1</v>
      </c>
      <c r="AN23" s="85" t="s">
        <v>146</v>
      </c>
      <c r="AO23" s="19" t="s">
        <v>77</v>
      </c>
      <c r="AP23" s="54">
        <f t="shared" si="5"/>
        <v>1</v>
      </c>
      <c r="AQ23" s="72">
        <f>IFERROR(MAX(W23,AB23,AG23,AL23),0)</f>
        <v>1</v>
      </c>
      <c r="AR23" s="56">
        <f t="shared" si="9"/>
        <v>1</v>
      </c>
      <c r="AS23" s="71" t="s">
        <v>95</v>
      </c>
    </row>
    <row r="24" spans="1:45" s="28" customFormat="1" ht="120">
      <c r="A24" s="20">
        <v>4</v>
      </c>
      <c r="B24" s="19" t="s">
        <v>55</v>
      </c>
      <c r="C24" s="19" t="s">
        <v>147</v>
      </c>
      <c r="D24" s="24" t="s">
        <v>148</v>
      </c>
      <c r="E24" s="19" t="s">
        <v>149</v>
      </c>
      <c r="F24" s="19" t="s">
        <v>59</v>
      </c>
      <c r="G24" s="19" t="s">
        <v>150</v>
      </c>
      <c r="H24" s="19" t="s">
        <v>151</v>
      </c>
      <c r="I24" s="19" t="s">
        <v>152</v>
      </c>
      <c r="J24" s="19" t="s">
        <v>153</v>
      </c>
      <c r="K24" s="19" t="s">
        <v>150</v>
      </c>
      <c r="L24" s="27">
        <v>4000</v>
      </c>
      <c r="M24" s="27">
        <v>5108</v>
      </c>
      <c r="N24" s="27">
        <v>5108</v>
      </c>
      <c r="O24" s="27">
        <v>5108</v>
      </c>
      <c r="P24" s="27">
        <f>SUM(L24:O24)</f>
        <v>19324</v>
      </c>
      <c r="Q24" s="19" t="s">
        <v>65</v>
      </c>
      <c r="R24" s="19" t="s">
        <v>154</v>
      </c>
      <c r="S24" s="19" t="s">
        <v>155</v>
      </c>
      <c r="T24" s="19" t="s">
        <v>156</v>
      </c>
      <c r="U24" s="19" t="s">
        <v>157</v>
      </c>
      <c r="V24" s="58">
        <f t="shared" si="1"/>
        <v>4000</v>
      </c>
      <c r="W24" s="55">
        <v>11274</v>
      </c>
      <c r="X24" s="56">
        <f t="shared" ref="X24:X30" si="11">IFERROR(IF(W24/V24&gt;100%,100%,W24/V24),0)</f>
        <v>1</v>
      </c>
      <c r="Y24" s="19" t="s">
        <v>158</v>
      </c>
      <c r="Z24" s="19" t="s">
        <v>159</v>
      </c>
      <c r="AA24" s="58">
        <f t="shared" si="2"/>
        <v>5108</v>
      </c>
      <c r="AB24" s="55">
        <v>12935</v>
      </c>
      <c r="AC24" s="56">
        <f>IFERROR(IF(AB24/AA24&gt;100%,100%,AB24/AA24),0)</f>
        <v>1</v>
      </c>
      <c r="AD24" s="19" t="s">
        <v>160</v>
      </c>
      <c r="AE24" s="19" t="s">
        <v>161</v>
      </c>
      <c r="AF24" s="58">
        <f t="shared" si="3"/>
        <v>5108</v>
      </c>
      <c r="AG24" s="55">
        <v>10495</v>
      </c>
      <c r="AH24" s="56">
        <f t="shared" si="7"/>
        <v>1</v>
      </c>
      <c r="AI24" s="19" t="s">
        <v>162</v>
      </c>
      <c r="AJ24" s="19" t="s">
        <v>163</v>
      </c>
      <c r="AK24" s="58">
        <f t="shared" si="4"/>
        <v>5108</v>
      </c>
      <c r="AL24" s="55">
        <v>7888</v>
      </c>
      <c r="AM24" s="56">
        <f t="shared" ref="AM24" si="12">IFERROR(IF(AL24/AK24&gt;100%,100%,AL24/AK24),0)</f>
        <v>1</v>
      </c>
      <c r="AN24" s="19" t="s">
        <v>164</v>
      </c>
      <c r="AO24" s="19" t="s">
        <v>165</v>
      </c>
      <c r="AP24" s="55">
        <f t="shared" si="5"/>
        <v>19324</v>
      </c>
      <c r="AQ24" s="58">
        <f>IFERROR(W24+AB24+AG24+AL24,0)</f>
        <v>42592</v>
      </c>
      <c r="AR24" s="56">
        <f t="shared" si="9"/>
        <v>1</v>
      </c>
      <c r="AS24" s="71" t="s">
        <v>95</v>
      </c>
    </row>
    <row r="25" spans="1:45" s="28" customFormat="1" ht="120">
      <c r="A25" s="20">
        <v>4</v>
      </c>
      <c r="B25" s="19" t="s">
        <v>55</v>
      </c>
      <c r="C25" s="19" t="s">
        <v>147</v>
      </c>
      <c r="D25" s="24" t="s">
        <v>166</v>
      </c>
      <c r="E25" s="19" t="s">
        <v>167</v>
      </c>
      <c r="F25" s="19" t="s">
        <v>59</v>
      </c>
      <c r="G25" s="19" t="s">
        <v>168</v>
      </c>
      <c r="H25" s="19" t="s">
        <v>169</v>
      </c>
      <c r="I25" s="19" t="s">
        <v>152</v>
      </c>
      <c r="J25" s="19" t="s">
        <v>153</v>
      </c>
      <c r="K25" s="19" t="s">
        <v>168</v>
      </c>
      <c r="L25" s="27">
        <v>900</v>
      </c>
      <c r="M25" s="27">
        <v>936</v>
      </c>
      <c r="N25" s="27">
        <v>936</v>
      </c>
      <c r="O25" s="27">
        <v>936</v>
      </c>
      <c r="P25" s="27">
        <f t="shared" ref="P25:P30" si="13">SUM(L25:O25)</f>
        <v>3708</v>
      </c>
      <c r="Q25" s="19" t="s">
        <v>65</v>
      </c>
      <c r="R25" s="31" t="s">
        <v>170</v>
      </c>
      <c r="S25" s="31" t="s">
        <v>155</v>
      </c>
      <c r="T25" s="19" t="s">
        <v>156</v>
      </c>
      <c r="U25" s="19" t="s">
        <v>157</v>
      </c>
      <c r="V25" s="58">
        <f t="shared" si="1"/>
        <v>900</v>
      </c>
      <c r="W25" s="55">
        <v>1686</v>
      </c>
      <c r="X25" s="56">
        <f t="shared" si="11"/>
        <v>1</v>
      </c>
      <c r="Y25" s="19" t="s">
        <v>171</v>
      </c>
      <c r="Z25" s="19" t="s">
        <v>159</v>
      </c>
      <c r="AA25" s="58">
        <f t="shared" si="2"/>
        <v>936</v>
      </c>
      <c r="AB25" s="55">
        <v>2184</v>
      </c>
      <c r="AC25" s="56">
        <f t="shared" si="6"/>
        <v>1</v>
      </c>
      <c r="AD25" s="19" t="s">
        <v>172</v>
      </c>
      <c r="AE25" s="19" t="s">
        <v>161</v>
      </c>
      <c r="AF25" s="58">
        <f t="shared" si="3"/>
        <v>936</v>
      </c>
      <c r="AG25" s="55">
        <v>1741</v>
      </c>
      <c r="AH25" s="56">
        <f t="shared" si="7"/>
        <v>1</v>
      </c>
      <c r="AI25" s="19" t="s">
        <v>173</v>
      </c>
      <c r="AJ25" s="19" t="s">
        <v>174</v>
      </c>
      <c r="AK25" s="58">
        <f t="shared" si="4"/>
        <v>936</v>
      </c>
      <c r="AL25" s="55">
        <v>1512</v>
      </c>
      <c r="AM25" s="56">
        <f>IFERROR(IF(AL25/AK25&gt;100%,100%,AL25/AK25),0)</f>
        <v>1</v>
      </c>
      <c r="AN25" s="19" t="s">
        <v>175</v>
      </c>
      <c r="AO25" s="19" t="s">
        <v>165</v>
      </c>
      <c r="AP25" s="55">
        <f t="shared" si="5"/>
        <v>3708</v>
      </c>
      <c r="AQ25" s="58">
        <f t="shared" ref="AQ25:AQ30" si="14">IFERROR(W25+AB25+AG25+AL25,0)</f>
        <v>7123</v>
      </c>
      <c r="AR25" s="56">
        <f t="shared" si="9"/>
        <v>1</v>
      </c>
      <c r="AS25" s="71" t="s">
        <v>95</v>
      </c>
    </row>
    <row r="26" spans="1:45" s="28" customFormat="1" ht="120">
      <c r="A26" s="20">
        <v>4</v>
      </c>
      <c r="B26" s="19" t="s">
        <v>55</v>
      </c>
      <c r="C26" s="19" t="s">
        <v>147</v>
      </c>
      <c r="D26" s="24" t="s">
        <v>176</v>
      </c>
      <c r="E26" s="19" t="s">
        <v>177</v>
      </c>
      <c r="F26" s="19" t="s">
        <v>59</v>
      </c>
      <c r="G26" s="19" t="s">
        <v>178</v>
      </c>
      <c r="H26" s="19" t="s">
        <v>179</v>
      </c>
      <c r="I26" s="19" t="s">
        <v>152</v>
      </c>
      <c r="J26" s="19" t="s">
        <v>153</v>
      </c>
      <c r="K26" s="19" t="s">
        <v>180</v>
      </c>
      <c r="L26" s="27">
        <v>51</v>
      </c>
      <c r="M26" s="74">
        <v>87</v>
      </c>
      <c r="N26" s="74">
        <v>20</v>
      </c>
      <c r="O26" s="74">
        <v>22</v>
      </c>
      <c r="P26" s="74">
        <f t="shared" si="13"/>
        <v>180</v>
      </c>
      <c r="Q26" s="19" t="s">
        <v>65</v>
      </c>
      <c r="R26" s="19" t="s">
        <v>181</v>
      </c>
      <c r="S26" s="19" t="s">
        <v>182</v>
      </c>
      <c r="T26" s="19" t="s">
        <v>156</v>
      </c>
      <c r="U26" s="19" t="s">
        <v>157</v>
      </c>
      <c r="V26" s="58">
        <f t="shared" si="1"/>
        <v>51</v>
      </c>
      <c r="W26" s="55">
        <v>1</v>
      </c>
      <c r="X26" s="56">
        <f t="shared" si="11"/>
        <v>1.9607843137254902E-2</v>
      </c>
      <c r="Y26" s="19" t="s">
        <v>183</v>
      </c>
      <c r="Z26" s="19" t="s">
        <v>159</v>
      </c>
      <c r="AA26" s="58">
        <f t="shared" si="2"/>
        <v>87</v>
      </c>
      <c r="AB26" s="55">
        <v>56</v>
      </c>
      <c r="AC26" s="56">
        <f>IFERROR(IF(AB26/AA26&gt;100%,100%,AB26/AA26),0)</f>
        <v>0.64367816091954022</v>
      </c>
      <c r="AD26" s="19" t="s">
        <v>184</v>
      </c>
      <c r="AE26" s="19" t="s">
        <v>161</v>
      </c>
      <c r="AF26" s="58">
        <f t="shared" si="3"/>
        <v>20</v>
      </c>
      <c r="AG26" s="55">
        <v>44</v>
      </c>
      <c r="AH26" s="56">
        <f t="shared" si="7"/>
        <v>1</v>
      </c>
      <c r="AI26" s="19" t="s">
        <v>185</v>
      </c>
      <c r="AJ26" s="19" t="s">
        <v>186</v>
      </c>
      <c r="AK26" s="58">
        <f t="shared" si="4"/>
        <v>22</v>
      </c>
      <c r="AL26" s="55">
        <v>81</v>
      </c>
      <c r="AM26" s="56">
        <f t="shared" ref="AM26:AM27" si="15">IFERROR(IF(AL26/AK26&gt;100%,100%,AL26/AK26),0)</f>
        <v>1</v>
      </c>
      <c r="AN26" s="19" t="s">
        <v>187</v>
      </c>
      <c r="AO26" s="19" t="s">
        <v>165</v>
      </c>
      <c r="AP26" s="55">
        <f t="shared" si="5"/>
        <v>180</v>
      </c>
      <c r="AQ26" s="58">
        <f t="shared" si="14"/>
        <v>182</v>
      </c>
      <c r="AR26" s="56">
        <f t="shared" si="9"/>
        <v>1</v>
      </c>
      <c r="AS26" s="71" t="s">
        <v>188</v>
      </c>
    </row>
    <row r="27" spans="1:45" s="28" customFormat="1" ht="120">
      <c r="A27" s="20">
        <v>4</v>
      </c>
      <c r="B27" s="19" t="s">
        <v>55</v>
      </c>
      <c r="C27" s="19" t="s">
        <v>147</v>
      </c>
      <c r="D27" s="24" t="s">
        <v>189</v>
      </c>
      <c r="E27" s="19" t="s">
        <v>190</v>
      </c>
      <c r="F27" s="19" t="s">
        <v>59</v>
      </c>
      <c r="G27" s="19" t="s">
        <v>191</v>
      </c>
      <c r="H27" s="19" t="s">
        <v>192</v>
      </c>
      <c r="I27" s="19" t="s">
        <v>152</v>
      </c>
      <c r="J27" s="19" t="s">
        <v>153</v>
      </c>
      <c r="K27" s="19" t="s">
        <v>193</v>
      </c>
      <c r="L27" s="37">
        <v>21</v>
      </c>
      <c r="M27" s="75">
        <v>36</v>
      </c>
      <c r="N27" s="75">
        <v>76</v>
      </c>
      <c r="O27" s="75">
        <v>67</v>
      </c>
      <c r="P27" s="74">
        <f t="shared" si="13"/>
        <v>200</v>
      </c>
      <c r="Q27" s="19" t="s">
        <v>65</v>
      </c>
      <c r="R27" s="19" t="s">
        <v>181</v>
      </c>
      <c r="S27" s="19" t="s">
        <v>182</v>
      </c>
      <c r="T27" s="19" t="s">
        <v>156</v>
      </c>
      <c r="U27" s="19" t="s">
        <v>157</v>
      </c>
      <c r="V27" s="58">
        <f t="shared" si="1"/>
        <v>21</v>
      </c>
      <c r="W27" s="55">
        <v>28</v>
      </c>
      <c r="X27" s="56">
        <f t="shared" si="11"/>
        <v>1</v>
      </c>
      <c r="Y27" s="19" t="s">
        <v>194</v>
      </c>
      <c r="Z27" s="19" t="s">
        <v>159</v>
      </c>
      <c r="AA27" s="58">
        <f t="shared" si="2"/>
        <v>36</v>
      </c>
      <c r="AB27" s="55">
        <v>53</v>
      </c>
      <c r="AC27" s="56">
        <f t="shared" si="6"/>
        <v>1</v>
      </c>
      <c r="AD27" s="19" t="s">
        <v>195</v>
      </c>
      <c r="AE27" s="19" t="s">
        <v>161</v>
      </c>
      <c r="AF27" s="58">
        <f t="shared" si="3"/>
        <v>76</v>
      </c>
      <c r="AG27" s="55">
        <v>46</v>
      </c>
      <c r="AH27" s="56">
        <f t="shared" si="7"/>
        <v>0.60526315789473684</v>
      </c>
      <c r="AI27" s="19" t="s">
        <v>196</v>
      </c>
      <c r="AJ27" s="19" t="s">
        <v>197</v>
      </c>
      <c r="AK27" s="58">
        <f t="shared" si="4"/>
        <v>67</v>
      </c>
      <c r="AL27" s="55">
        <v>77</v>
      </c>
      <c r="AM27" s="56">
        <f t="shared" si="15"/>
        <v>1</v>
      </c>
      <c r="AN27" s="19" t="s">
        <v>198</v>
      </c>
      <c r="AO27" s="19" t="s">
        <v>165</v>
      </c>
      <c r="AP27" s="58">
        <f>P27</f>
        <v>200</v>
      </c>
      <c r="AQ27" s="58">
        <f t="shared" si="14"/>
        <v>204</v>
      </c>
      <c r="AR27" s="56">
        <f t="shared" si="9"/>
        <v>1</v>
      </c>
      <c r="AS27" s="71" t="s">
        <v>188</v>
      </c>
    </row>
    <row r="28" spans="1:45" s="28" customFormat="1" ht="105">
      <c r="A28" s="20">
        <v>4</v>
      </c>
      <c r="B28" s="19" t="s">
        <v>55</v>
      </c>
      <c r="C28" s="19" t="s">
        <v>147</v>
      </c>
      <c r="D28" s="24" t="s">
        <v>199</v>
      </c>
      <c r="E28" s="19" t="s">
        <v>200</v>
      </c>
      <c r="F28" s="19" t="s">
        <v>59</v>
      </c>
      <c r="G28" s="19" t="s">
        <v>201</v>
      </c>
      <c r="H28" s="19" t="s">
        <v>202</v>
      </c>
      <c r="I28" s="19" t="s">
        <v>152</v>
      </c>
      <c r="J28" s="19" t="s">
        <v>153</v>
      </c>
      <c r="K28" s="19" t="s">
        <v>203</v>
      </c>
      <c r="L28" s="37">
        <v>30</v>
      </c>
      <c r="M28" s="37">
        <v>39</v>
      </c>
      <c r="N28" s="37">
        <v>39</v>
      </c>
      <c r="O28" s="37">
        <v>36</v>
      </c>
      <c r="P28" s="27">
        <f t="shared" si="13"/>
        <v>144</v>
      </c>
      <c r="Q28" s="19" t="s">
        <v>65</v>
      </c>
      <c r="R28" s="19" t="s">
        <v>204</v>
      </c>
      <c r="S28" s="19" t="s">
        <v>205</v>
      </c>
      <c r="T28" s="19" t="s">
        <v>156</v>
      </c>
      <c r="U28" s="19" t="s">
        <v>157</v>
      </c>
      <c r="V28" s="58">
        <f t="shared" si="1"/>
        <v>30</v>
      </c>
      <c r="W28" s="59">
        <v>55</v>
      </c>
      <c r="X28" s="56">
        <f t="shared" si="11"/>
        <v>1</v>
      </c>
      <c r="Y28" s="19" t="s">
        <v>206</v>
      </c>
      <c r="Z28" s="19" t="s">
        <v>207</v>
      </c>
      <c r="AA28" s="58">
        <f t="shared" si="2"/>
        <v>39</v>
      </c>
      <c r="AB28" s="55">
        <v>62</v>
      </c>
      <c r="AC28" s="56">
        <f>IFERROR(IF(AB28/AA28&gt;100%,100%,AB28/AA28),0)</f>
        <v>1</v>
      </c>
      <c r="AD28" s="19" t="s">
        <v>208</v>
      </c>
      <c r="AE28" s="19" t="s">
        <v>209</v>
      </c>
      <c r="AF28" s="58">
        <f t="shared" si="3"/>
        <v>39</v>
      </c>
      <c r="AG28" s="55">
        <v>49</v>
      </c>
      <c r="AH28" s="56">
        <f t="shared" si="7"/>
        <v>1</v>
      </c>
      <c r="AI28" s="19" t="s">
        <v>210</v>
      </c>
      <c r="AJ28" s="19" t="s">
        <v>211</v>
      </c>
      <c r="AK28" s="58">
        <f t="shared" si="4"/>
        <v>36</v>
      </c>
      <c r="AL28" s="55">
        <v>36</v>
      </c>
      <c r="AM28" s="56">
        <f>IFERROR(IF(AL28/AK28&gt;100%,100%,AL28/AK28),0)</f>
        <v>1</v>
      </c>
      <c r="AN28" s="19" t="s">
        <v>212</v>
      </c>
      <c r="AO28" s="19" t="s">
        <v>213</v>
      </c>
      <c r="AP28" s="58">
        <f>P28</f>
        <v>144</v>
      </c>
      <c r="AQ28" s="58">
        <f t="shared" si="14"/>
        <v>202</v>
      </c>
      <c r="AR28" s="56">
        <f t="shared" si="9"/>
        <v>1</v>
      </c>
      <c r="AS28" s="71" t="s">
        <v>95</v>
      </c>
    </row>
    <row r="29" spans="1:45" s="28" customFormat="1" ht="90">
      <c r="A29" s="20">
        <v>4</v>
      </c>
      <c r="B29" s="19" t="s">
        <v>55</v>
      </c>
      <c r="C29" s="19" t="s">
        <v>147</v>
      </c>
      <c r="D29" s="24" t="s">
        <v>214</v>
      </c>
      <c r="E29" s="19" t="s">
        <v>215</v>
      </c>
      <c r="F29" s="19" t="s">
        <v>59</v>
      </c>
      <c r="G29" s="19" t="s">
        <v>216</v>
      </c>
      <c r="H29" s="19" t="s">
        <v>217</v>
      </c>
      <c r="I29" s="19" t="s">
        <v>152</v>
      </c>
      <c r="J29" s="19" t="s">
        <v>153</v>
      </c>
      <c r="K29" s="19" t="s">
        <v>203</v>
      </c>
      <c r="L29" s="27">
        <v>42</v>
      </c>
      <c r="M29" s="27">
        <v>69</v>
      </c>
      <c r="N29" s="27">
        <v>69</v>
      </c>
      <c r="O29" s="27">
        <v>52</v>
      </c>
      <c r="P29" s="27">
        <f t="shared" si="13"/>
        <v>232</v>
      </c>
      <c r="Q29" s="19" t="s">
        <v>65</v>
      </c>
      <c r="R29" s="19" t="s">
        <v>218</v>
      </c>
      <c r="S29" s="19" t="s">
        <v>205</v>
      </c>
      <c r="T29" s="19" t="s">
        <v>156</v>
      </c>
      <c r="U29" s="19" t="s">
        <v>157</v>
      </c>
      <c r="V29" s="58">
        <f t="shared" si="1"/>
        <v>42</v>
      </c>
      <c r="W29" s="59">
        <v>50</v>
      </c>
      <c r="X29" s="56">
        <f t="shared" si="11"/>
        <v>1</v>
      </c>
      <c r="Y29" s="19" t="s">
        <v>219</v>
      </c>
      <c r="Z29" s="19" t="s">
        <v>207</v>
      </c>
      <c r="AA29" s="58">
        <f t="shared" si="2"/>
        <v>69</v>
      </c>
      <c r="AB29" s="55">
        <v>100</v>
      </c>
      <c r="AC29" s="56">
        <f t="shared" si="6"/>
        <v>1</v>
      </c>
      <c r="AD29" s="19" t="s">
        <v>220</v>
      </c>
      <c r="AE29" s="19" t="s">
        <v>209</v>
      </c>
      <c r="AF29" s="58">
        <f t="shared" si="3"/>
        <v>69</v>
      </c>
      <c r="AG29" s="55">
        <v>80</v>
      </c>
      <c r="AH29" s="56">
        <f t="shared" si="7"/>
        <v>1</v>
      </c>
      <c r="AI29" s="19" t="s">
        <v>221</v>
      </c>
      <c r="AJ29" s="19" t="s">
        <v>222</v>
      </c>
      <c r="AK29" s="58">
        <f t="shared" si="4"/>
        <v>52</v>
      </c>
      <c r="AL29" s="55">
        <v>52</v>
      </c>
      <c r="AM29" s="56">
        <f t="shared" ref="AM29" si="16">IFERROR(IF(AL29/AK29&gt;100%,100%,AL29/AK29),0)</f>
        <v>1</v>
      </c>
      <c r="AN29" s="19" t="s">
        <v>223</v>
      </c>
      <c r="AO29" s="19" t="s">
        <v>207</v>
      </c>
      <c r="AP29" s="55">
        <f t="shared" si="5"/>
        <v>232</v>
      </c>
      <c r="AQ29" s="58">
        <f t="shared" si="14"/>
        <v>282</v>
      </c>
      <c r="AR29" s="56">
        <f t="shared" si="9"/>
        <v>1</v>
      </c>
      <c r="AS29" s="71" t="s">
        <v>224</v>
      </c>
    </row>
    <row r="30" spans="1:45" s="28" customFormat="1" ht="90">
      <c r="A30" s="20">
        <v>4</v>
      </c>
      <c r="B30" s="19" t="s">
        <v>55</v>
      </c>
      <c r="C30" s="19" t="s">
        <v>147</v>
      </c>
      <c r="D30" s="24" t="s">
        <v>225</v>
      </c>
      <c r="E30" s="19" t="s">
        <v>226</v>
      </c>
      <c r="F30" s="19" t="s">
        <v>59</v>
      </c>
      <c r="G30" s="19" t="s">
        <v>227</v>
      </c>
      <c r="H30" s="19" t="s">
        <v>228</v>
      </c>
      <c r="I30" s="19" t="s">
        <v>152</v>
      </c>
      <c r="J30" s="19" t="s">
        <v>153</v>
      </c>
      <c r="K30" s="19" t="s">
        <v>203</v>
      </c>
      <c r="L30" s="27">
        <v>25</v>
      </c>
      <c r="M30" s="27">
        <v>33</v>
      </c>
      <c r="N30" s="27">
        <v>33</v>
      </c>
      <c r="O30" s="27">
        <v>31</v>
      </c>
      <c r="P30" s="27">
        <f t="shared" si="13"/>
        <v>122</v>
      </c>
      <c r="Q30" s="19" t="s">
        <v>65</v>
      </c>
      <c r="R30" s="19" t="s">
        <v>229</v>
      </c>
      <c r="S30" s="19" t="s">
        <v>205</v>
      </c>
      <c r="T30" s="19" t="s">
        <v>156</v>
      </c>
      <c r="U30" s="19" t="s">
        <v>157</v>
      </c>
      <c r="V30" s="58">
        <f t="shared" si="1"/>
        <v>25</v>
      </c>
      <c r="W30" s="59">
        <v>29</v>
      </c>
      <c r="X30" s="56">
        <f t="shared" si="11"/>
        <v>1</v>
      </c>
      <c r="Y30" s="19" t="s">
        <v>230</v>
      </c>
      <c r="Z30" s="19" t="s">
        <v>207</v>
      </c>
      <c r="AA30" s="58">
        <f t="shared" si="2"/>
        <v>33</v>
      </c>
      <c r="AB30" s="86">
        <v>38</v>
      </c>
      <c r="AC30" s="56">
        <f>IFERROR(IF(AB30/AA30&gt;100%,100%,AB30/AA30),0)</f>
        <v>1</v>
      </c>
      <c r="AD30" s="19" t="s">
        <v>231</v>
      </c>
      <c r="AE30" s="19" t="s">
        <v>209</v>
      </c>
      <c r="AF30" s="58">
        <f t="shared" si="3"/>
        <v>33</v>
      </c>
      <c r="AG30" s="55">
        <v>38</v>
      </c>
      <c r="AH30" s="56">
        <f t="shared" si="7"/>
        <v>1</v>
      </c>
      <c r="AI30" s="79" t="s">
        <v>232</v>
      </c>
      <c r="AJ30" s="19" t="s">
        <v>233</v>
      </c>
      <c r="AK30" s="58">
        <f t="shared" si="4"/>
        <v>31</v>
      </c>
      <c r="AL30" s="55">
        <v>31</v>
      </c>
      <c r="AM30" s="56">
        <f>IFERROR(IF(AL30/AK30&gt;100%,100%,AL30/AK30),0)</f>
        <v>1</v>
      </c>
      <c r="AN30" s="19" t="s">
        <v>234</v>
      </c>
      <c r="AO30" s="19" t="s">
        <v>207</v>
      </c>
      <c r="AP30" s="55">
        <f t="shared" si="5"/>
        <v>122</v>
      </c>
      <c r="AQ30" s="58">
        <f t="shared" si="14"/>
        <v>136</v>
      </c>
      <c r="AR30" s="56">
        <f>IFERROR(IF(AQ30/AP30&gt;100%,100%,AQ30/AP30),0)</f>
        <v>1</v>
      </c>
      <c r="AS30" s="71" t="s">
        <v>95</v>
      </c>
    </row>
    <row r="31" spans="1:45" s="5" customFormat="1" ht="18.75" customHeight="1">
      <c r="A31" s="10"/>
      <c r="B31" s="10"/>
      <c r="C31" s="10"/>
      <c r="D31" s="10"/>
      <c r="E31" s="13" t="s">
        <v>235</v>
      </c>
      <c r="F31" s="10"/>
      <c r="G31" s="10"/>
      <c r="H31" s="10"/>
      <c r="I31" s="10"/>
      <c r="J31" s="10"/>
      <c r="K31" s="10"/>
      <c r="L31" s="14"/>
      <c r="M31" s="14"/>
      <c r="N31" s="14"/>
      <c r="O31" s="14"/>
      <c r="P31" s="14"/>
      <c r="Q31" s="10"/>
      <c r="R31" s="10"/>
      <c r="S31" s="10"/>
      <c r="T31" s="10" t="s">
        <v>156</v>
      </c>
      <c r="U31" s="10"/>
      <c r="V31" s="15"/>
      <c r="W31" s="15"/>
      <c r="X31" s="60">
        <f>AVERAGE(X18:X30)*80%</f>
        <v>0.70115397987902539</v>
      </c>
      <c r="Y31" s="14"/>
      <c r="Z31" s="14"/>
      <c r="AA31" s="15"/>
      <c r="AB31" s="15"/>
      <c r="AC31" s="60">
        <f>AVERAGE(AC17:AC30)*80%</f>
        <v>0.72218569082805528</v>
      </c>
      <c r="AD31" s="14"/>
      <c r="AE31" s="14"/>
      <c r="AF31" s="15"/>
      <c r="AG31" s="15"/>
      <c r="AH31" s="80">
        <f>AVERAGE(AH17:AH30)*80%</f>
        <v>0.66576220312686474</v>
      </c>
      <c r="AI31" s="14"/>
      <c r="AJ31" s="14"/>
      <c r="AK31" s="15"/>
      <c r="AL31" s="15"/>
      <c r="AM31" s="60">
        <f>AVERAGE(AM17:AM30)*80%</f>
        <v>0.73589977324263034</v>
      </c>
      <c r="AN31" s="10"/>
      <c r="AO31" s="10"/>
      <c r="AP31" s="15"/>
      <c r="AQ31" s="15"/>
      <c r="AR31" s="60">
        <f>AVERAGE(AR17:AR30)*80%</f>
        <v>0.73589977324263034</v>
      </c>
      <c r="AS31" s="10"/>
    </row>
    <row r="32" spans="1:45" s="41" customFormat="1" ht="180">
      <c r="A32" s="32">
        <v>3</v>
      </c>
      <c r="B32" s="25" t="s">
        <v>79</v>
      </c>
      <c r="C32" s="25" t="s">
        <v>236</v>
      </c>
      <c r="D32" s="32" t="s">
        <v>237</v>
      </c>
      <c r="E32" s="25" t="s">
        <v>238</v>
      </c>
      <c r="F32" s="25" t="s">
        <v>239</v>
      </c>
      <c r="G32" s="25" t="s">
        <v>240</v>
      </c>
      <c r="H32" s="25" t="s">
        <v>241</v>
      </c>
      <c r="I32" s="25" t="s">
        <v>242</v>
      </c>
      <c r="J32" s="38" t="s">
        <v>131</v>
      </c>
      <c r="K32" s="38" t="s">
        <v>243</v>
      </c>
      <c r="L32" s="39" t="s">
        <v>244</v>
      </c>
      <c r="M32" s="40">
        <v>0.8</v>
      </c>
      <c r="N32" s="39" t="s">
        <v>244</v>
      </c>
      <c r="O32" s="40">
        <v>0.8</v>
      </c>
      <c r="P32" s="40">
        <v>0.8</v>
      </c>
      <c r="Q32" s="25" t="s">
        <v>65</v>
      </c>
      <c r="R32" s="25" t="s">
        <v>245</v>
      </c>
      <c r="S32" s="25" t="s">
        <v>246</v>
      </c>
      <c r="T32" s="25" t="s">
        <v>247</v>
      </c>
      <c r="U32" s="25" t="s">
        <v>248</v>
      </c>
      <c r="V32" s="61">
        <v>0</v>
      </c>
      <c r="W32" s="67">
        <v>0</v>
      </c>
      <c r="X32" s="67">
        <f>IFERROR(IF(W32/V32&gt;100%,100%,W32/V32),0)</f>
        <v>0</v>
      </c>
      <c r="Y32" s="25" t="s">
        <v>70</v>
      </c>
      <c r="Z32" s="25" t="s">
        <v>71</v>
      </c>
      <c r="AA32" s="66">
        <f>M32</f>
        <v>0.8</v>
      </c>
      <c r="AB32" s="63">
        <v>0.6</v>
      </c>
      <c r="AC32" s="67">
        <f t="shared" ref="AC32:AC38" si="17">IFERROR(IF(AB32/AA32&gt;100%,100%,AB32/AA32),0)</f>
        <v>0.74999999999999989</v>
      </c>
      <c r="AD32" s="25" t="s">
        <v>249</v>
      </c>
      <c r="AE32" s="25" t="s">
        <v>250</v>
      </c>
      <c r="AF32" s="63">
        <v>0</v>
      </c>
      <c r="AG32" s="65">
        <v>0</v>
      </c>
      <c r="AH32" s="67">
        <f t="shared" ref="AH32:AH38" si="18">IFERROR(IF(AG32/AF32&gt;100%,100%,AG32/AF32),0)</f>
        <v>0</v>
      </c>
      <c r="AI32" s="25" t="s">
        <v>251</v>
      </c>
      <c r="AJ32" s="25" t="s">
        <v>251</v>
      </c>
      <c r="AK32" s="66">
        <f>O32</f>
        <v>0.8</v>
      </c>
      <c r="AL32" s="63">
        <v>0.8</v>
      </c>
      <c r="AM32" s="67">
        <f>IFERROR(IF(AL32/AK32&gt;100%,100%,AL32/AK32),0)</f>
        <v>1</v>
      </c>
      <c r="AN32" s="25" t="s">
        <v>252</v>
      </c>
      <c r="AO32" s="25" t="s">
        <v>253</v>
      </c>
      <c r="AP32" s="66">
        <f>P32</f>
        <v>0.8</v>
      </c>
      <c r="AQ32" s="65">
        <f>IFERROR(AVERAGE(AB32,AL32)*1,0)</f>
        <v>0.7</v>
      </c>
      <c r="AR32" s="70">
        <f>IFERROR(IF(AQ32/AP32&gt;100%,100%,AQ32/AP32),0)</f>
        <v>0.87499999999999989</v>
      </c>
      <c r="AS32" s="25" t="s">
        <v>254</v>
      </c>
    </row>
    <row r="33" spans="1:45" s="41" customFormat="1" ht="150">
      <c r="A33" s="32">
        <v>5</v>
      </c>
      <c r="B33" s="25" t="s">
        <v>255</v>
      </c>
      <c r="C33" s="25" t="s">
        <v>256</v>
      </c>
      <c r="D33" s="32" t="s">
        <v>257</v>
      </c>
      <c r="E33" s="42" t="s">
        <v>258</v>
      </c>
      <c r="F33" s="42" t="s">
        <v>239</v>
      </c>
      <c r="G33" s="42" t="s">
        <v>259</v>
      </c>
      <c r="H33" s="42" t="s">
        <v>260</v>
      </c>
      <c r="I33" s="42" t="s">
        <v>261</v>
      </c>
      <c r="J33" s="42" t="s">
        <v>262</v>
      </c>
      <c r="K33" s="42" t="s">
        <v>259</v>
      </c>
      <c r="L33" s="43" t="s">
        <v>251</v>
      </c>
      <c r="M33" s="44">
        <v>1</v>
      </c>
      <c r="N33" s="44">
        <v>1</v>
      </c>
      <c r="O33" s="45">
        <v>1</v>
      </c>
      <c r="P33" s="45">
        <v>1</v>
      </c>
      <c r="Q33" s="42" t="s">
        <v>263</v>
      </c>
      <c r="R33" s="42" t="s">
        <v>264</v>
      </c>
      <c r="S33" s="42" t="s">
        <v>265</v>
      </c>
      <c r="T33" s="46" t="s">
        <v>266</v>
      </c>
      <c r="U33" s="47" t="s">
        <v>267</v>
      </c>
      <c r="V33" s="61">
        <v>0</v>
      </c>
      <c r="W33" s="67">
        <v>0</v>
      </c>
      <c r="X33" s="67">
        <f t="shared" ref="X33:X38" si="19">IFERROR(IF(W33/V33&gt;100%,100%,W33/V33),0)</f>
        <v>0</v>
      </c>
      <c r="Y33" s="25" t="s">
        <v>70</v>
      </c>
      <c r="Z33" s="25" t="s">
        <v>71</v>
      </c>
      <c r="AA33" s="66">
        <f>M33</f>
        <v>1</v>
      </c>
      <c r="AB33" s="67">
        <v>0.95189999999999997</v>
      </c>
      <c r="AC33" s="67">
        <f t="shared" si="17"/>
        <v>0.95189999999999997</v>
      </c>
      <c r="AD33" s="25" t="s">
        <v>268</v>
      </c>
      <c r="AE33" s="25" t="s">
        <v>269</v>
      </c>
      <c r="AF33" s="66">
        <f>N33</f>
        <v>1</v>
      </c>
      <c r="AG33" s="67">
        <v>0.95189999999999997</v>
      </c>
      <c r="AH33" s="67">
        <f t="shared" si="18"/>
        <v>0.95189999999999997</v>
      </c>
      <c r="AI33" s="25" t="s">
        <v>270</v>
      </c>
      <c r="AJ33" s="25" t="s">
        <v>271</v>
      </c>
      <c r="AK33" s="66">
        <f>O33</f>
        <v>1</v>
      </c>
      <c r="AL33" s="67">
        <v>0.95189999999999997</v>
      </c>
      <c r="AM33" s="67">
        <f t="shared" ref="AM33:AM38" si="20">IFERROR(IF(AL33/AK33&gt;100%,100%,AL33/AK33),0)</f>
        <v>0.95189999999999997</v>
      </c>
      <c r="AN33" s="25" t="s">
        <v>272</v>
      </c>
      <c r="AO33" s="25" t="s">
        <v>273</v>
      </c>
      <c r="AP33" s="66">
        <f>P33</f>
        <v>1</v>
      </c>
      <c r="AQ33" s="65">
        <f>IFERROR(AVERAGE(AB33,AG33,AL33)*1,0)</f>
        <v>0.95189999999999986</v>
      </c>
      <c r="AR33" s="70">
        <f t="shared" ref="AR33:AR38" si="21">IFERROR(IF(AQ33/AP33&gt;100%,100%,AQ33/AP33),0)</f>
        <v>0.95189999999999986</v>
      </c>
      <c r="AS33" s="25" t="s">
        <v>274</v>
      </c>
    </row>
    <row r="34" spans="1:45" s="41" customFormat="1" ht="90">
      <c r="A34" s="32">
        <v>3</v>
      </c>
      <c r="B34" s="25" t="s">
        <v>79</v>
      </c>
      <c r="C34" s="25" t="s">
        <v>236</v>
      </c>
      <c r="D34" s="32" t="s">
        <v>275</v>
      </c>
      <c r="E34" s="25" t="s">
        <v>276</v>
      </c>
      <c r="F34" s="25" t="s">
        <v>239</v>
      </c>
      <c r="G34" s="25" t="s">
        <v>277</v>
      </c>
      <c r="H34" s="25" t="s">
        <v>278</v>
      </c>
      <c r="I34" s="32" t="s">
        <v>279</v>
      </c>
      <c r="J34" s="26" t="s">
        <v>153</v>
      </c>
      <c r="K34" s="25" t="s">
        <v>277</v>
      </c>
      <c r="L34" s="48">
        <v>0</v>
      </c>
      <c r="M34" s="48">
        <v>1</v>
      </c>
      <c r="N34" s="48">
        <v>0</v>
      </c>
      <c r="O34" s="48">
        <v>1</v>
      </c>
      <c r="P34" s="48">
        <v>2</v>
      </c>
      <c r="Q34" s="25" t="s">
        <v>65</v>
      </c>
      <c r="R34" s="42" t="s">
        <v>280</v>
      </c>
      <c r="S34" s="42" t="s">
        <v>280</v>
      </c>
      <c r="T34" s="42" t="s">
        <v>247</v>
      </c>
      <c r="U34" s="42" t="s">
        <v>247</v>
      </c>
      <c r="V34" s="61">
        <f>L34</f>
        <v>0</v>
      </c>
      <c r="W34" s="67">
        <v>0</v>
      </c>
      <c r="X34" s="67">
        <f t="shared" si="19"/>
        <v>0</v>
      </c>
      <c r="Y34" s="25" t="s">
        <v>70</v>
      </c>
      <c r="Z34" s="25" t="s">
        <v>71</v>
      </c>
      <c r="AA34" s="61">
        <f>M34</f>
        <v>1</v>
      </c>
      <c r="AB34" s="62">
        <v>1</v>
      </c>
      <c r="AC34" s="67">
        <f t="shared" si="17"/>
        <v>1</v>
      </c>
      <c r="AD34" s="25" t="s">
        <v>281</v>
      </c>
      <c r="AE34" s="25" t="s">
        <v>282</v>
      </c>
      <c r="AF34" s="61">
        <f>N34</f>
        <v>0</v>
      </c>
      <c r="AG34" s="73">
        <v>0</v>
      </c>
      <c r="AH34" s="67">
        <f t="shared" si="18"/>
        <v>0</v>
      </c>
      <c r="AI34" s="25" t="s">
        <v>251</v>
      </c>
      <c r="AJ34" s="25" t="s">
        <v>251</v>
      </c>
      <c r="AK34" s="61">
        <f>O34</f>
        <v>1</v>
      </c>
      <c r="AL34" s="62">
        <v>1</v>
      </c>
      <c r="AM34" s="67">
        <f t="shared" si="20"/>
        <v>1</v>
      </c>
      <c r="AN34" s="25" t="s">
        <v>283</v>
      </c>
      <c r="AO34" s="25" t="s">
        <v>284</v>
      </c>
      <c r="AP34" s="62">
        <f>P34</f>
        <v>2</v>
      </c>
      <c r="AQ34" s="61">
        <f>IFERROR(AB34+AL34,0)</f>
        <v>2</v>
      </c>
      <c r="AR34" s="70">
        <f t="shared" si="21"/>
        <v>1</v>
      </c>
      <c r="AS34" s="25" t="s">
        <v>95</v>
      </c>
    </row>
    <row r="35" spans="1:45" s="41" customFormat="1" ht="195">
      <c r="A35" s="32">
        <v>3</v>
      </c>
      <c r="B35" s="25" t="s">
        <v>79</v>
      </c>
      <c r="C35" s="25" t="s">
        <v>285</v>
      </c>
      <c r="D35" s="32" t="s">
        <v>286</v>
      </c>
      <c r="E35" s="42" t="s">
        <v>287</v>
      </c>
      <c r="F35" s="42" t="s">
        <v>239</v>
      </c>
      <c r="G35" s="42" t="s">
        <v>288</v>
      </c>
      <c r="H35" s="42" t="s">
        <v>289</v>
      </c>
      <c r="I35" s="42" t="s">
        <v>290</v>
      </c>
      <c r="J35" s="42" t="s">
        <v>153</v>
      </c>
      <c r="K35" s="42" t="s">
        <v>291</v>
      </c>
      <c r="L35" s="49">
        <v>1</v>
      </c>
      <c r="M35" s="49">
        <v>0</v>
      </c>
      <c r="N35" s="49">
        <v>0</v>
      </c>
      <c r="O35" s="49">
        <v>0</v>
      </c>
      <c r="P35" s="49">
        <v>1</v>
      </c>
      <c r="Q35" s="42" t="s">
        <v>65</v>
      </c>
      <c r="R35" s="42" t="s">
        <v>292</v>
      </c>
      <c r="S35" s="42" t="s">
        <v>293</v>
      </c>
      <c r="T35" s="42" t="s">
        <v>247</v>
      </c>
      <c r="U35" s="42" t="s">
        <v>294</v>
      </c>
      <c r="V35" s="64">
        <v>1</v>
      </c>
      <c r="W35" s="65">
        <f>26/27</f>
        <v>0.96296296296296291</v>
      </c>
      <c r="X35" s="67">
        <f t="shared" si="19"/>
        <v>0.96296296296296291</v>
      </c>
      <c r="Y35" s="25" t="s">
        <v>295</v>
      </c>
      <c r="Z35" s="25" t="s">
        <v>296</v>
      </c>
      <c r="AA35" s="61">
        <v>0</v>
      </c>
      <c r="AB35" s="67">
        <v>0</v>
      </c>
      <c r="AC35" s="67">
        <f t="shared" si="17"/>
        <v>0</v>
      </c>
      <c r="AD35" s="25" t="s">
        <v>71</v>
      </c>
      <c r="AE35" s="25" t="s">
        <v>70</v>
      </c>
      <c r="AF35" s="63">
        <v>0</v>
      </c>
      <c r="AG35" s="65">
        <v>0</v>
      </c>
      <c r="AH35" s="67">
        <f t="shared" si="18"/>
        <v>0</v>
      </c>
      <c r="AI35" s="25" t="s">
        <v>251</v>
      </c>
      <c r="AJ35" s="25" t="s">
        <v>251</v>
      </c>
      <c r="AK35" s="61" t="s">
        <v>297</v>
      </c>
      <c r="AL35" s="63">
        <v>0</v>
      </c>
      <c r="AM35" s="67">
        <f t="shared" si="20"/>
        <v>0</v>
      </c>
      <c r="AN35" s="25" t="s">
        <v>71</v>
      </c>
      <c r="AO35" s="25" t="s">
        <v>71</v>
      </c>
      <c r="AP35" s="63">
        <v>1</v>
      </c>
      <c r="AQ35" s="65">
        <f>IFERROR(W35+AB35+AG35+AL35,0)</f>
        <v>0.96296296296296291</v>
      </c>
      <c r="AR35" s="70">
        <f t="shared" si="21"/>
        <v>0.96296296296296291</v>
      </c>
      <c r="AS35" s="25" t="s">
        <v>298</v>
      </c>
    </row>
    <row r="36" spans="1:45" s="41" customFormat="1" ht="195">
      <c r="A36" s="32">
        <v>3</v>
      </c>
      <c r="B36" s="25" t="s">
        <v>79</v>
      </c>
      <c r="C36" s="25" t="s">
        <v>285</v>
      </c>
      <c r="D36" s="32" t="s">
        <v>299</v>
      </c>
      <c r="E36" s="42" t="s">
        <v>300</v>
      </c>
      <c r="F36" s="42" t="s">
        <v>239</v>
      </c>
      <c r="G36" s="42" t="s">
        <v>301</v>
      </c>
      <c r="H36" s="42" t="s">
        <v>302</v>
      </c>
      <c r="I36" s="42" t="s">
        <v>141</v>
      </c>
      <c r="J36" s="42" t="s">
        <v>131</v>
      </c>
      <c r="K36" s="42" t="s">
        <v>301</v>
      </c>
      <c r="L36" s="49">
        <v>1</v>
      </c>
      <c r="M36" s="49">
        <v>1</v>
      </c>
      <c r="N36" s="49">
        <v>1</v>
      </c>
      <c r="O36" s="49">
        <v>1</v>
      </c>
      <c r="P36" s="49">
        <v>1</v>
      </c>
      <c r="Q36" s="42" t="s">
        <v>303</v>
      </c>
      <c r="R36" s="42" t="s">
        <v>304</v>
      </c>
      <c r="S36" s="42" t="s">
        <v>305</v>
      </c>
      <c r="T36" s="42" t="s">
        <v>247</v>
      </c>
      <c r="U36" s="42" t="s">
        <v>294</v>
      </c>
      <c r="V36" s="66">
        <f>L36</f>
        <v>1</v>
      </c>
      <c r="W36" s="67">
        <f>27/60</f>
        <v>0.45</v>
      </c>
      <c r="X36" s="67">
        <f t="shared" si="19"/>
        <v>0.45</v>
      </c>
      <c r="Y36" s="25" t="s">
        <v>306</v>
      </c>
      <c r="Z36" s="25" t="s">
        <v>296</v>
      </c>
      <c r="AA36" s="66">
        <f>M36</f>
        <v>1</v>
      </c>
      <c r="AB36" s="65">
        <f>89/121</f>
        <v>0.73553719008264462</v>
      </c>
      <c r="AC36" s="67">
        <f t="shared" si="17"/>
        <v>0.73553719008264462</v>
      </c>
      <c r="AD36" s="25" t="s">
        <v>307</v>
      </c>
      <c r="AE36" s="25" t="s">
        <v>308</v>
      </c>
      <c r="AF36" s="66">
        <f>N36</f>
        <v>1</v>
      </c>
      <c r="AG36" s="65">
        <f>102/117</f>
        <v>0.87179487179487181</v>
      </c>
      <c r="AH36" s="67">
        <f t="shared" si="18"/>
        <v>0.87179487179487181</v>
      </c>
      <c r="AI36" s="25" t="s">
        <v>309</v>
      </c>
      <c r="AJ36" s="25" t="s">
        <v>310</v>
      </c>
      <c r="AK36" s="66">
        <f>O36</f>
        <v>1</v>
      </c>
      <c r="AL36" s="63">
        <f>120/125</f>
        <v>0.96</v>
      </c>
      <c r="AM36" s="67">
        <f t="shared" si="20"/>
        <v>0.96</v>
      </c>
      <c r="AN36" s="25" t="s">
        <v>311</v>
      </c>
      <c r="AO36" s="25" t="s">
        <v>312</v>
      </c>
      <c r="AP36" s="66">
        <f>P36</f>
        <v>1</v>
      </c>
      <c r="AQ36" s="65">
        <f>IFERROR(AVERAGE(W36,AB36,AG36,AL36)*1,0)</f>
        <v>0.75433301546937903</v>
      </c>
      <c r="AR36" s="70">
        <f t="shared" si="21"/>
        <v>0.75433301546937903</v>
      </c>
      <c r="AS36" s="25" t="s">
        <v>313</v>
      </c>
    </row>
    <row r="37" spans="1:45" s="41" customFormat="1" ht="108.75" customHeight="1">
      <c r="A37" s="32">
        <v>3</v>
      </c>
      <c r="B37" s="25" t="s">
        <v>79</v>
      </c>
      <c r="C37" s="25" t="s">
        <v>314</v>
      </c>
      <c r="D37" s="32" t="s">
        <v>315</v>
      </c>
      <c r="E37" s="25" t="s">
        <v>316</v>
      </c>
      <c r="F37" s="42" t="s">
        <v>239</v>
      </c>
      <c r="G37" s="25" t="s">
        <v>317</v>
      </c>
      <c r="H37" s="25" t="s">
        <v>318</v>
      </c>
      <c r="I37" s="25" t="s">
        <v>319</v>
      </c>
      <c r="J37" s="50" t="s">
        <v>153</v>
      </c>
      <c r="K37" s="25" t="s">
        <v>317</v>
      </c>
      <c r="L37" s="51">
        <v>0</v>
      </c>
      <c r="M37" s="51">
        <v>1</v>
      </c>
      <c r="N37" s="51">
        <v>0</v>
      </c>
      <c r="O37" s="51">
        <v>0</v>
      </c>
      <c r="P37" s="52">
        <v>1</v>
      </c>
      <c r="Q37" s="25" t="s">
        <v>65</v>
      </c>
      <c r="R37" s="25" t="s">
        <v>317</v>
      </c>
      <c r="S37" s="25" t="s">
        <v>320</v>
      </c>
      <c r="T37" s="25" t="s">
        <v>247</v>
      </c>
      <c r="U37" s="25" t="s">
        <v>321</v>
      </c>
      <c r="V37" s="61">
        <f>L37</f>
        <v>0</v>
      </c>
      <c r="W37" s="67">
        <v>0</v>
      </c>
      <c r="X37" s="67">
        <f t="shared" si="19"/>
        <v>0</v>
      </c>
      <c r="Y37" s="25" t="s">
        <v>70</v>
      </c>
      <c r="Z37" s="25" t="s">
        <v>71</v>
      </c>
      <c r="AA37" s="61">
        <f>M37</f>
        <v>1</v>
      </c>
      <c r="AB37" s="82">
        <v>0.7</v>
      </c>
      <c r="AC37" s="67">
        <f t="shared" si="17"/>
        <v>0.7</v>
      </c>
      <c r="AD37" s="26" t="s">
        <v>322</v>
      </c>
      <c r="AE37" s="25" t="s">
        <v>323</v>
      </c>
      <c r="AF37" s="61">
        <f>N37</f>
        <v>0</v>
      </c>
      <c r="AG37" s="73">
        <v>0</v>
      </c>
      <c r="AH37" s="67">
        <f t="shared" si="18"/>
        <v>0</v>
      </c>
      <c r="AI37" s="25" t="s">
        <v>251</v>
      </c>
      <c r="AJ37" s="25" t="s">
        <v>251</v>
      </c>
      <c r="AK37" s="61">
        <f>O37</f>
        <v>0</v>
      </c>
      <c r="AL37" s="63">
        <v>0</v>
      </c>
      <c r="AM37" s="67">
        <f t="shared" si="20"/>
        <v>0</v>
      </c>
      <c r="AN37" s="25" t="s">
        <v>71</v>
      </c>
      <c r="AO37" s="25" t="s">
        <v>71</v>
      </c>
      <c r="AP37" s="62">
        <f>P37</f>
        <v>1</v>
      </c>
      <c r="AQ37" s="81">
        <f>IFERROR(W37+AB37+AG37+AL37,0)</f>
        <v>0.7</v>
      </c>
      <c r="AR37" s="78">
        <f t="shared" si="21"/>
        <v>0.7</v>
      </c>
      <c r="AS37" s="25" t="s">
        <v>324</v>
      </c>
    </row>
    <row r="38" spans="1:45" s="41" customFormat="1" ht="112.5" customHeight="1">
      <c r="A38" s="32">
        <v>3</v>
      </c>
      <c r="B38" s="25" t="s">
        <v>79</v>
      </c>
      <c r="C38" s="25" t="s">
        <v>314</v>
      </c>
      <c r="D38" s="32" t="s">
        <v>325</v>
      </c>
      <c r="E38" s="25" t="s">
        <v>326</v>
      </c>
      <c r="F38" s="42" t="s">
        <v>239</v>
      </c>
      <c r="G38" s="25" t="s">
        <v>327</v>
      </c>
      <c r="H38" s="25" t="s">
        <v>328</v>
      </c>
      <c r="I38" s="25" t="s">
        <v>319</v>
      </c>
      <c r="J38" s="50" t="s">
        <v>153</v>
      </c>
      <c r="K38" s="25" t="s">
        <v>327</v>
      </c>
      <c r="L38" s="52">
        <v>0</v>
      </c>
      <c r="M38" s="52">
        <v>0</v>
      </c>
      <c r="N38" s="52">
        <v>0</v>
      </c>
      <c r="O38" s="52">
        <v>1</v>
      </c>
      <c r="P38" s="52">
        <v>1</v>
      </c>
      <c r="Q38" s="25" t="s">
        <v>65</v>
      </c>
      <c r="R38" s="25" t="s">
        <v>329</v>
      </c>
      <c r="S38" s="25" t="s">
        <v>330</v>
      </c>
      <c r="T38" s="25" t="s">
        <v>247</v>
      </c>
      <c r="U38" s="25" t="s">
        <v>321</v>
      </c>
      <c r="V38" s="61">
        <f>L38</f>
        <v>0</v>
      </c>
      <c r="W38" s="67">
        <v>0</v>
      </c>
      <c r="X38" s="67">
        <f t="shared" si="19"/>
        <v>0</v>
      </c>
      <c r="Y38" s="25" t="s">
        <v>70</v>
      </c>
      <c r="Z38" s="25" t="s">
        <v>71</v>
      </c>
      <c r="AA38" s="61">
        <f>M38</f>
        <v>0</v>
      </c>
      <c r="AB38" s="67">
        <v>0</v>
      </c>
      <c r="AC38" s="67">
        <f t="shared" si="17"/>
        <v>0</v>
      </c>
      <c r="AD38" s="25" t="s">
        <v>71</v>
      </c>
      <c r="AE38" s="25" t="s">
        <v>70</v>
      </c>
      <c r="AF38" s="61">
        <f>N38</f>
        <v>0</v>
      </c>
      <c r="AG38" s="73">
        <v>0</v>
      </c>
      <c r="AH38" s="67">
        <f t="shared" si="18"/>
        <v>0</v>
      </c>
      <c r="AI38" s="25" t="s">
        <v>251</v>
      </c>
      <c r="AJ38" s="25" t="s">
        <v>251</v>
      </c>
      <c r="AK38" s="61">
        <f>O38</f>
        <v>1</v>
      </c>
      <c r="AL38" s="63">
        <v>0</v>
      </c>
      <c r="AM38" s="67">
        <f t="shared" si="20"/>
        <v>0</v>
      </c>
      <c r="AN38" s="25" t="s">
        <v>331</v>
      </c>
      <c r="AO38" s="25" t="s">
        <v>332</v>
      </c>
      <c r="AP38" s="62">
        <f>P38</f>
        <v>1</v>
      </c>
      <c r="AQ38" s="73">
        <f>IFERROR(W38+AB38+AG38+AL38,0)</f>
        <v>0</v>
      </c>
      <c r="AR38" s="70">
        <f t="shared" si="21"/>
        <v>0</v>
      </c>
      <c r="AS38" s="42" t="s">
        <v>333</v>
      </c>
    </row>
    <row r="39" spans="1:45" s="5" customFormat="1" ht="15.75">
      <c r="A39" s="10"/>
      <c r="B39" s="10"/>
      <c r="C39" s="10"/>
      <c r="D39" s="10"/>
      <c r="E39" s="11" t="s">
        <v>334</v>
      </c>
      <c r="F39" s="11"/>
      <c r="G39" s="11"/>
      <c r="H39" s="11"/>
      <c r="I39" s="11"/>
      <c r="J39" s="11"/>
      <c r="K39" s="11"/>
      <c r="L39" s="12"/>
      <c r="M39" s="12"/>
      <c r="N39" s="12"/>
      <c r="O39" s="12"/>
      <c r="P39" s="12"/>
      <c r="Q39" s="11"/>
      <c r="R39" s="10"/>
      <c r="S39" s="10"/>
      <c r="T39" s="10"/>
      <c r="U39" s="10"/>
      <c r="V39" s="16"/>
      <c r="W39" s="16"/>
      <c r="X39" s="68">
        <f>AVERAGE(X35,X36)*20%</f>
        <v>0.14129629629629631</v>
      </c>
      <c r="Y39" s="10"/>
      <c r="Z39" s="10"/>
      <c r="AA39" s="16"/>
      <c r="AB39" s="16"/>
      <c r="AC39" s="68">
        <f>AVERAGE(AC32,AC33,AC34,AC36,AC37)*20%</f>
        <v>0.16549748760330577</v>
      </c>
      <c r="AD39" s="10"/>
      <c r="AE39" s="10"/>
      <c r="AF39" s="16"/>
      <c r="AG39" s="16"/>
      <c r="AH39" s="68">
        <f>AVERAGE(AH33,AH36)*20%</f>
        <v>0.1823694871794872</v>
      </c>
      <c r="AI39" s="10"/>
      <c r="AJ39" s="10"/>
      <c r="AK39" s="16"/>
      <c r="AL39" s="16"/>
      <c r="AM39" s="68">
        <f>AVERAGE(AM32,AM33,AM34,AM36,AM38)*20%</f>
        <v>0.15647600000000003</v>
      </c>
      <c r="AN39" s="10"/>
      <c r="AO39" s="10"/>
      <c r="AP39" s="16"/>
      <c r="AQ39" s="16"/>
      <c r="AR39" s="68">
        <f>AVERAGE(AR32,AR33,AR34,AR35,AR36,AR37,AR38)*20%</f>
        <v>0.14983417081235262</v>
      </c>
      <c r="AS39" s="10"/>
    </row>
    <row r="40" spans="1:45" s="9" customFormat="1" ht="18.75">
      <c r="A40" s="6"/>
      <c r="B40" s="6"/>
      <c r="C40" s="6"/>
      <c r="D40" s="6"/>
      <c r="E40" s="7" t="s">
        <v>335</v>
      </c>
      <c r="F40" s="6"/>
      <c r="G40" s="6"/>
      <c r="H40" s="6"/>
      <c r="I40" s="6"/>
      <c r="J40" s="6"/>
      <c r="K40" s="6"/>
      <c r="L40" s="8"/>
      <c r="M40" s="8"/>
      <c r="N40" s="8"/>
      <c r="O40" s="8"/>
      <c r="P40" s="8"/>
      <c r="Q40" s="6"/>
      <c r="R40" s="6"/>
      <c r="S40" s="6"/>
      <c r="T40" s="6"/>
      <c r="U40" s="6"/>
      <c r="V40" s="17"/>
      <c r="W40" s="17"/>
      <c r="X40" s="69">
        <f>X31+X39</f>
        <v>0.84245027617532164</v>
      </c>
      <c r="Y40" s="6"/>
      <c r="Z40" s="6"/>
      <c r="AA40" s="17"/>
      <c r="AB40" s="17"/>
      <c r="AC40" s="69">
        <f>AC31+AC39</f>
        <v>0.88768317843136102</v>
      </c>
      <c r="AD40" s="6"/>
      <c r="AE40" s="6"/>
      <c r="AF40" s="17"/>
      <c r="AG40" s="17"/>
      <c r="AH40" s="69">
        <f>AH31+AH39</f>
        <v>0.84813169030635194</v>
      </c>
      <c r="AI40" s="6"/>
      <c r="AJ40" s="6"/>
      <c r="AK40" s="17"/>
      <c r="AL40" s="17"/>
      <c r="AM40" s="69">
        <f>AM31+AM39</f>
        <v>0.8923757732426304</v>
      </c>
      <c r="AN40" s="6"/>
      <c r="AO40" s="6"/>
      <c r="AP40" s="17"/>
      <c r="AQ40" s="17"/>
      <c r="AR40" s="69">
        <f>AR31+AR39</f>
        <v>0.88573394405498296</v>
      </c>
      <c r="AS40" s="6"/>
    </row>
  </sheetData>
  <mergeCells count="22">
    <mergeCell ref="R14:U15"/>
    <mergeCell ref="F4:K4"/>
    <mergeCell ref="H5:K5"/>
    <mergeCell ref="H6:K6"/>
    <mergeCell ref="H7:K7"/>
    <mergeCell ref="H8:K8"/>
    <mergeCell ref="H9:K9"/>
    <mergeCell ref="A14:B15"/>
    <mergeCell ref="C14:C16"/>
    <mergeCell ref="A1:K1"/>
    <mergeCell ref="L1:P1"/>
    <mergeCell ref="D14:F15"/>
    <mergeCell ref="G14:Q15"/>
    <mergeCell ref="A2:K2"/>
    <mergeCell ref="H10:K10"/>
    <mergeCell ref="H11:K11"/>
    <mergeCell ref="H12:K12"/>
    <mergeCell ref="V14:Z15"/>
    <mergeCell ref="AA14:AE15"/>
    <mergeCell ref="AF14:AJ15"/>
    <mergeCell ref="AK14:AO15"/>
    <mergeCell ref="AP14:AS15"/>
  </mergeCells>
  <phoneticPr fontId="14" type="noConversion"/>
  <dataValidations count="1">
    <dataValidation allowBlank="1" showInputMessage="1" showErrorMessage="1" error="Escriba un texto " promptTitle="Cualquier contenido" sqref="F16 F3:F13" xr:uid="{00000000-0002-0000-0000-000000000000}"/>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error="Escriba un texto " promptTitle="Cualquier contenido" xr:uid="{00000000-0002-0000-0000-000001000000}">
          <x14:formula1>
            <xm:f>Listas!$A$2:$A$4</xm:f>
          </x14:formula1>
          <xm:sqref>F14:F15 F1 F39:F1048576 F17:F31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11.42578125" defaultRowHeight="15"/>
  <cols>
    <col min="1" max="1" width="34.5703125" bestFit="1" customWidth="1"/>
  </cols>
  <sheetData>
    <row r="1" spans="1:1">
      <c r="A1" t="s">
        <v>34</v>
      </c>
    </row>
    <row r="2" spans="1:1">
      <c r="A2" t="s">
        <v>59</v>
      </c>
    </row>
    <row r="3" spans="1:1">
      <c r="A3" t="s">
        <v>138</v>
      </c>
    </row>
    <row r="4" spans="1:1">
      <c r="A4" t="s">
        <v>239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lcf76f155ced4ddcb4097134ff3c332f xmlns="4d1d2e24-7be0-47eb-a1db-99cc6d75caff">
      <Terms xmlns="http://schemas.microsoft.com/office/infopath/2007/PartnerControls"/>
    </lcf76f155ced4ddcb4097134ff3c332f>
    <TaxCatchAll xmlns="d6eaa91c-3afb-4015-aba1-5ff992c1a5c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20" ma:contentTypeDescription="Crear nuevo documento." ma:contentTypeScope="" ma:versionID="e2c61d711546a8d177325e865e6eca1a">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f0f8f8eb9048146977135574a6b0b1e3"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3879f101-e3f4-43e5-bfb2-af477e66da4d}" ma:internalName="TaxCatchAll" ma:showField="CatchAllData" ma:web="d6eaa91c-3afb-4015-aba1-5ff992c1a5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D912C2-67FF-4F74-B857-B8D2F5FE6CA6}">
  <ds:schemaRefs>
    <ds:schemaRef ds:uri="http://schemas.microsoft.com/office/2006/metadata/properties"/>
    <ds:schemaRef ds:uri="http://schemas.microsoft.com/office/infopath/2007/PartnerControls"/>
    <ds:schemaRef ds:uri="4d1d2e24-7be0-47eb-a1db-99cc6d75caff"/>
    <ds:schemaRef ds:uri="d6eaa91c-3afb-4015-aba1-5ff992c1a5ca"/>
  </ds:schemaRefs>
</ds:datastoreItem>
</file>

<file path=customXml/itemProps2.xml><?xml version="1.0" encoding="utf-8"?>
<ds:datastoreItem xmlns:ds="http://schemas.openxmlformats.org/officeDocument/2006/customXml" ds:itemID="{AD0E07ED-B38D-4A19-A6F0-E3692AEB09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1d2e24-7be0-47eb-a1db-99cc6d75caff"/>
    <ds:schemaRef ds:uri="d6eaa91c-3afb-4015-aba1-5ff992c1a5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65251AB-C88B-4079-B78F-2291AC2E7AB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WIN11</cp:lastModifiedBy>
  <cp:revision/>
  <dcterms:created xsi:type="dcterms:W3CDTF">2021-01-25T18:44:53Z</dcterms:created>
  <dcterms:modified xsi:type="dcterms:W3CDTF">2026-07-06T17:52:14Z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y fmtid="{D5CDD505-2E9C-101B-9397-08002B2CF9AE}" pid="3" name="MediaServiceImageTags">
    <vt:lpwstr/>
  </property>
</Properties>
</file>